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8_{9B6CF44A-0946-4E55-B703-8F089AED31C4}" xr6:coauthVersionLast="47" xr6:coauthVersionMax="47" xr10:uidLastSave="{00000000-0000-0000-0000-000000000000}"/>
  <bookViews>
    <workbookView xWindow="-120" yWindow="-120" windowWidth="29040" windowHeight="15720" xr2:uid="{00CF9899-FA2C-4660-9243-F156CDC7CB2B}"/>
  </bookViews>
  <sheets>
    <sheet name="Sheet1" sheetId="1" r:id="rId1"/>
  </sheets>
  <definedNames>
    <definedName name="_xlnm._FilterDatabase" localSheetId="0" hidden="1">Sheet1!$AB$1:$AN$81</definedName>
  </definedNames>
  <calcPr calcId="191029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M9" i="1" l="1"/>
  <c r="AN4" i="1"/>
  <c r="AN5" i="1"/>
  <c r="AN6" i="1"/>
  <c r="AN7" i="1"/>
  <c r="AN8" i="1"/>
  <c r="AN9" i="1"/>
  <c r="AN10" i="1"/>
  <c r="AN11" i="1"/>
  <c r="AN12" i="1"/>
  <c r="AN13" i="1"/>
  <c r="AN14" i="1"/>
  <c r="AN15" i="1"/>
  <c r="AN16" i="1"/>
  <c r="AN17" i="1"/>
  <c r="AN18" i="1"/>
  <c r="AN19" i="1"/>
  <c r="AN20" i="1"/>
  <c r="AN21" i="1"/>
  <c r="AN22" i="1"/>
  <c r="AN23" i="1"/>
  <c r="AN24" i="1"/>
  <c r="AN25" i="1"/>
  <c r="AN26" i="1"/>
  <c r="AN27" i="1"/>
  <c r="AN28" i="1"/>
  <c r="AN29" i="1"/>
  <c r="AN30" i="1"/>
  <c r="AN31" i="1"/>
  <c r="AN32" i="1"/>
  <c r="AN33" i="1"/>
  <c r="AN34" i="1"/>
  <c r="AN35" i="1"/>
  <c r="AN36" i="1"/>
  <c r="AN37" i="1"/>
  <c r="AN38" i="1"/>
  <c r="AN39" i="1"/>
  <c r="AN40" i="1"/>
  <c r="AN41" i="1"/>
  <c r="AN42" i="1"/>
  <c r="AN43" i="1"/>
  <c r="AN44" i="1"/>
  <c r="AN45" i="1"/>
  <c r="AN46" i="1"/>
  <c r="AN47" i="1"/>
  <c r="AN48" i="1"/>
  <c r="AN49" i="1"/>
  <c r="AN50" i="1"/>
  <c r="AN51" i="1"/>
  <c r="AN52" i="1"/>
  <c r="AN53" i="1"/>
  <c r="AN54" i="1"/>
  <c r="AN55" i="1"/>
  <c r="AN56" i="1"/>
  <c r="AN57" i="1"/>
  <c r="AN58" i="1"/>
  <c r="AN59" i="1"/>
  <c r="AN60" i="1"/>
  <c r="AN61" i="1"/>
  <c r="AN62" i="1"/>
  <c r="AN63" i="1"/>
  <c r="AN64" i="1"/>
  <c r="AN65" i="1"/>
  <c r="AN66" i="1"/>
  <c r="AN67" i="1"/>
  <c r="AN68" i="1"/>
  <c r="AN69" i="1"/>
  <c r="AN70" i="1"/>
  <c r="AN71" i="1"/>
  <c r="AN72" i="1"/>
  <c r="AN73" i="1"/>
  <c r="AN74" i="1"/>
  <c r="AN75" i="1"/>
  <c r="AN76" i="1"/>
  <c r="AN77" i="1"/>
  <c r="AN78" i="1"/>
  <c r="AN79" i="1"/>
  <c r="AN80" i="1"/>
  <c r="AN81" i="1"/>
  <c r="AN3" i="1"/>
  <c r="AM78" i="1"/>
  <c r="AM77" i="1" s="1"/>
  <c r="AM76" i="1" s="1"/>
  <c r="AM74" i="1" s="1"/>
  <c r="AM70" i="1"/>
  <c r="AM69" i="1" s="1"/>
  <c r="AM68" i="1" s="1"/>
  <c r="AM66" i="1" s="1"/>
  <c r="AM63" i="1"/>
  <c r="AM62" i="1" s="1"/>
  <c r="AM55" i="1"/>
  <c r="AM40" i="1"/>
  <c r="AM32" i="1"/>
  <c r="AM30" i="1" s="1"/>
  <c r="AM21" i="1"/>
  <c r="AM20" i="1" s="1"/>
  <c r="O80" i="1"/>
  <c r="O78" i="1" s="1"/>
  <c r="O77" i="1" s="1"/>
  <c r="O76" i="1" s="1"/>
  <c r="O74" i="1" s="1"/>
  <c r="M80" i="1"/>
  <c r="M79" i="1"/>
  <c r="AL78" i="1"/>
  <c r="AL77" i="1" s="1"/>
  <c r="AL76" i="1" s="1"/>
  <c r="AL74" i="1" s="1"/>
  <c r="AK78" i="1"/>
  <c r="AJ78" i="1"/>
  <c r="AJ77" i="1" s="1"/>
  <c r="AJ76" i="1" s="1"/>
  <c r="AJ74" i="1" s="1"/>
  <c r="AI78" i="1"/>
  <c r="AI77" i="1" s="1"/>
  <c r="AI76" i="1" s="1"/>
  <c r="AI74" i="1" s="1"/>
  <c r="AH78" i="1"/>
  <c r="AH77" i="1" s="1"/>
  <c r="AH76" i="1" s="1"/>
  <c r="AH74" i="1" s="1"/>
  <c r="AG78" i="1"/>
  <c r="AG77" i="1" s="1"/>
  <c r="AG76" i="1" s="1"/>
  <c r="AG74" i="1" s="1"/>
  <c r="AF78" i="1"/>
  <c r="AE78" i="1"/>
  <c r="AE77" i="1" s="1"/>
  <c r="AE76" i="1" s="1"/>
  <c r="AE74" i="1" s="1"/>
  <c r="AD78" i="1"/>
  <c r="AD77" i="1" s="1"/>
  <c r="AD76" i="1" s="1"/>
  <c r="AD74" i="1" s="1"/>
  <c r="AC78" i="1"/>
  <c r="AB78" i="1"/>
  <c r="AB77" i="1" s="1"/>
  <c r="AB76" i="1" s="1"/>
  <c r="AB74" i="1" s="1"/>
  <c r="Z78" i="1"/>
  <c r="Z77" i="1" s="1"/>
  <c r="Z76" i="1" s="1"/>
  <c r="Z74" i="1" s="1"/>
  <c r="X78" i="1"/>
  <c r="X77" i="1" s="1"/>
  <c r="X76" i="1" s="1"/>
  <c r="X74" i="1" s="1"/>
  <c r="W78" i="1"/>
  <c r="W77" i="1" s="1"/>
  <c r="W76" i="1" s="1"/>
  <c r="W74" i="1" s="1"/>
  <c r="V78" i="1"/>
  <c r="V77" i="1" s="1"/>
  <c r="V76" i="1" s="1"/>
  <c r="V74" i="1" s="1"/>
  <c r="S78" i="1"/>
  <c r="S77" i="1" s="1"/>
  <c r="S76" i="1" s="1"/>
  <c r="S74" i="1" s="1"/>
  <c r="R78" i="1"/>
  <c r="R77" i="1" s="1"/>
  <c r="R76" i="1" s="1"/>
  <c r="R74" i="1" s="1"/>
  <c r="Q78" i="1"/>
  <c r="P78" i="1"/>
  <c r="P77" i="1" s="1"/>
  <c r="P76" i="1" s="1"/>
  <c r="P74" i="1" s="1"/>
  <c r="N78" i="1"/>
  <c r="N77" i="1" s="1"/>
  <c r="N76" i="1" s="1"/>
  <c r="N74" i="1" s="1"/>
  <c r="M78" i="1"/>
  <c r="M77" i="1" s="1"/>
  <c r="M76" i="1" s="1"/>
  <c r="M74" i="1" s="1"/>
  <c r="L78" i="1"/>
  <c r="L77" i="1" s="1"/>
  <c r="L76" i="1" s="1"/>
  <c r="L74" i="1" s="1"/>
  <c r="AK77" i="1"/>
  <c r="AK76" i="1" s="1"/>
  <c r="AK74" i="1" s="1"/>
  <c r="AF77" i="1"/>
  <c r="AF76" i="1" s="1"/>
  <c r="AF74" i="1" s="1"/>
  <c r="AC77" i="1"/>
  <c r="AC76" i="1" s="1"/>
  <c r="AC74" i="1" s="1"/>
  <c r="Q77" i="1"/>
  <c r="Q76" i="1" s="1"/>
  <c r="Q74" i="1" s="1"/>
  <c r="O72" i="1"/>
  <c r="O70" i="1" s="1"/>
  <c r="O69" i="1" s="1"/>
  <c r="O68" i="1" s="1"/>
  <c r="O66" i="1" s="1"/>
  <c r="M72" i="1"/>
  <c r="M70" i="1" s="1"/>
  <c r="M69" i="1" s="1"/>
  <c r="M68" i="1" s="1"/>
  <c r="M66" i="1" s="1"/>
  <c r="AL70" i="1"/>
  <c r="AL69" i="1" s="1"/>
  <c r="AL68" i="1" s="1"/>
  <c r="AL66" i="1" s="1"/>
  <c r="AK70" i="1"/>
  <c r="AK69" i="1" s="1"/>
  <c r="AK68" i="1" s="1"/>
  <c r="AK66" i="1" s="1"/>
  <c r="AJ70" i="1"/>
  <c r="AJ69" i="1" s="1"/>
  <c r="AJ68" i="1" s="1"/>
  <c r="AJ66" i="1" s="1"/>
  <c r="AI70" i="1"/>
  <c r="AI69" i="1" s="1"/>
  <c r="AI68" i="1" s="1"/>
  <c r="AI66" i="1" s="1"/>
  <c r="AH70" i="1"/>
  <c r="AH69" i="1" s="1"/>
  <c r="AH68" i="1" s="1"/>
  <c r="AH66" i="1" s="1"/>
  <c r="AG70" i="1"/>
  <c r="AG69" i="1" s="1"/>
  <c r="AG68" i="1" s="1"/>
  <c r="AG66" i="1" s="1"/>
  <c r="AF70" i="1"/>
  <c r="AF69" i="1" s="1"/>
  <c r="AF68" i="1" s="1"/>
  <c r="AF66" i="1" s="1"/>
  <c r="AE70" i="1"/>
  <c r="AE69" i="1" s="1"/>
  <c r="AE68" i="1" s="1"/>
  <c r="AE66" i="1" s="1"/>
  <c r="AD70" i="1"/>
  <c r="AD69" i="1" s="1"/>
  <c r="AD68" i="1" s="1"/>
  <c r="AD66" i="1" s="1"/>
  <c r="AC70" i="1"/>
  <c r="AC69" i="1" s="1"/>
  <c r="AC68" i="1" s="1"/>
  <c r="AC66" i="1" s="1"/>
  <c r="AB70" i="1"/>
  <c r="AB69" i="1" s="1"/>
  <c r="AB68" i="1" s="1"/>
  <c r="AB66" i="1" s="1"/>
  <c r="Z70" i="1"/>
  <c r="Z69" i="1" s="1"/>
  <c r="Z68" i="1" s="1"/>
  <c r="Z66" i="1" s="1"/>
  <c r="X70" i="1"/>
  <c r="X69" i="1" s="1"/>
  <c r="X68" i="1" s="1"/>
  <c r="X66" i="1" s="1"/>
  <c r="W70" i="1"/>
  <c r="W69" i="1" s="1"/>
  <c r="W68" i="1" s="1"/>
  <c r="W66" i="1" s="1"/>
  <c r="V70" i="1"/>
  <c r="V69" i="1" s="1"/>
  <c r="V68" i="1" s="1"/>
  <c r="V66" i="1" s="1"/>
  <c r="S70" i="1"/>
  <c r="S69" i="1" s="1"/>
  <c r="S68" i="1" s="1"/>
  <c r="S66" i="1" s="1"/>
  <c r="R70" i="1"/>
  <c r="R69" i="1" s="1"/>
  <c r="R68" i="1" s="1"/>
  <c r="R66" i="1" s="1"/>
  <c r="Q70" i="1"/>
  <c r="P70" i="1"/>
  <c r="P69" i="1" s="1"/>
  <c r="P68" i="1" s="1"/>
  <c r="P66" i="1" s="1"/>
  <c r="N70" i="1"/>
  <c r="N69" i="1" s="1"/>
  <c r="N68" i="1" s="1"/>
  <c r="N66" i="1" s="1"/>
  <c r="L70" i="1"/>
  <c r="L69" i="1" s="1"/>
  <c r="L68" i="1" s="1"/>
  <c r="L66" i="1" s="1"/>
  <c r="Q69" i="1"/>
  <c r="Q68" i="1" s="1"/>
  <c r="Q66" i="1" s="1"/>
  <c r="O64" i="1"/>
  <c r="O63" i="1" s="1"/>
  <c r="O62" i="1" s="1"/>
  <c r="M64" i="1"/>
  <c r="M63" i="1" s="1"/>
  <c r="M62" i="1" s="1"/>
  <c r="AL63" i="1"/>
  <c r="AL62" i="1" s="1"/>
  <c r="AK63" i="1"/>
  <c r="AK62" i="1" s="1"/>
  <c r="AJ63" i="1"/>
  <c r="AJ62" i="1" s="1"/>
  <c r="AI63" i="1"/>
  <c r="AI62" i="1" s="1"/>
  <c r="AH63" i="1"/>
  <c r="AH62" i="1" s="1"/>
  <c r="AG63" i="1"/>
  <c r="AG62" i="1" s="1"/>
  <c r="AF63" i="1"/>
  <c r="AF62" i="1" s="1"/>
  <c r="AE63" i="1"/>
  <c r="AE62" i="1" s="1"/>
  <c r="AD63" i="1"/>
  <c r="AD62" i="1" s="1"/>
  <c r="AC63" i="1"/>
  <c r="AC62" i="1" s="1"/>
  <c r="AB63" i="1"/>
  <c r="AB62" i="1" s="1"/>
  <c r="Z63" i="1"/>
  <c r="Z62" i="1" s="1"/>
  <c r="X63" i="1"/>
  <c r="X62" i="1" s="1"/>
  <c r="W63" i="1"/>
  <c r="W62" i="1" s="1"/>
  <c r="V63" i="1"/>
  <c r="V62" i="1" s="1"/>
  <c r="S63" i="1"/>
  <c r="S62" i="1" s="1"/>
  <c r="R63" i="1"/>
  <c r="R62" i="1" s="1"/>
  <c r="Q63" i="1"/>
  <c r="Q62" i="1" s="1"/>
  <c r="P63" i="1"/>
  <c r="P62" i="1" s="1"/>
  <c r="N63" i="1"/>
  <c r="N62" i="1" s="1"/>
  <c r="L63" i="1"/>
  <c r="L62" i="1" s="1"/>
  <c r="O60" i="1"/>
  <c r="O59" i="1"/>
  <c r="O58" i="1"/>
  <c r="O57" i="1"/>
  <c r="M57" i="1"/>
  <c r="O56" i="1"/>
  <c r="M56" i="1"/>
  <c r="AL55" i="1"/>
  <c r="AK55" i="1"/>
  <c r="AJ55" i="1"/>
  <c r="AI55" i="1"/>
  <c r="AH55" i="1"/>
  <c r="AG55" i="1"/>
  <c r="AG30" i="1" s="1"/>
  <c r="AF55" i="1"/>
  <c r="AE55" i="1"/>
  <c r="AD55" i="1"/>
  <c r="AC55" i="1"/>
  <c r="AB55" i="1"/>
  <c r="Z55" i="1"/>
  <c r="X55" i="1"/>
  <c r="W55" i="1"/>
  <c r="V55" i="1"/>
  <c r="S55" i="1"/>
  <c r="R55" i="1"/>
  <c r="Q55" i="1"/>
  <c r="P55" i="1"/>
  <c r="N55" i="1"/>
  <c r="M55" i="1"/>
  <c r="L55" i="1"/>
  <c r="AG51" i="1"/>
  <c r="AE51" i="1"/>
  <c r="AD51" i="1"/>
  <c r="AC51" i="1"/>
  <c r="AB51" i="1"/>
  <c r="Z51" i="1"/>
  <c r="X51" i="1"/>
  <c r="W51" i="1"/>
  <c r="V51" i="1"/>
  <c r="S51" i="1"/>
  <c r="R51" i="1"/>
  <c r="Q51" i="1"/>
  <c r="P51" i="1"/>
  <c r="O51" i="1"/>
  <c r="N51" i="1"/>
  <c r="M51" i="1"/>
  <c r="L51" i="1"/>
  <c r="O49" i="1"/>
  <c r="M49" i="1"/>
  <c r="O48" i="1"/>
  <c r="M48" i="1"/>
  <c r="O47" i="1"/>
  <c r="M47" i="1"/>
  <c r="O46" i="1"/>
  <c r="M46" i="1"/>
  <c r="O45" i="1"/>
  <c r="M45" i="1"/>
  <c r="O44" i="1"/>
  <c r="O43" i="1"/>
  <c r="O42" i="1"/>
  <c r="M42" i="1"/>
  <c r="O41" i="1"/>
  <c r="M41" i="1"/>
  <c r="AL40" i="1"/>
  <c r="AK40" i="1"/>
  <c r="AJ40" i="1"/>
  <c r="AI40" i="1"/>
  <c r="AH40" i="1"/>
  <c r="AG40" i="1"/>
  <c r="AF40" i="1"/>
  <c r="AE40" i="1"/>
  <c r="AD40" i="1"/>
  <c r="AC40" i="1"/>
  <c r="AB40" i="1"/>
  <c r="Z40" i="1"/>
  <c r="X40" i="1"/>
  <c r="W40" i="1"/>
  <c r="V40" i="1"/>
  <c r="S40" i="1"/>
  <c r="R40" i="1"/>
  <c r="Q40" i="1"/>
  <c r="P40" i="1"/>
  <c r="N40" i="1"/>
  <c r="L40" i="1"/>
  <c r="O38" i="1"/>
  <c r="M38" i="1"/>
  <c r="O37" i="1"/>
  <c r="O36" i="1"/>
  <c r="M36" i="1"/>
  <c r="O35" i="1"/>
  <c r="M35" i="1"/>
  <c r="O34" i="1"/>
  <c r="M34" i="1"/>
  <c r="O33" i="1"/>
  <c r="M33" i="1"/>
  <c r="AL32" i="1"/>
  <c r="AL30" i="1" s="1"/>
  <c r="AK32" i="1"/>
  <c r="AJ32" i="1"/>
  <c r="AI32" i="1"/>
  <c r="AI30" i="1" s="1"/>
  <c r="AH32" i="1"/>
  <c r="AG32" i="1"/>
  <c r="AF32" i="1"/>
  <c r="AE32" i="1"/>
  <c r="AD32" i="1"/>
  <c r="AD30" i="1" s="1"/>
  <c r="AC32" i="1"/>
  <c r="AB32" i="1"/>
  <c r="Z32" i="1"/>
  <c r="Z30" i="1" s="1"/>
  <c r="X32" i="1"/>
  <c r="W32" i="1"/>
  <c r="V32" i="1"/>
  <c r="S32" i="1"/>
  <c r="R32" i="1"/>
  <c r="R30" i="1" s="1"/>
  <c r="Q32" i="1"/>
  <c r="P32" i="1"/>
  <c r="N32" i="1"/>
  <c r="N30" i="1" s="1"/>
  <c r="L32" i="1"/>
  <c r="O25" i="1"/>
  <c r="O24" i="1"/>
  <c r="M24" i="1"/>
  <c r="O23" i="1"/>
  <c r="M23" i="1"/>
  <c r="O22" i="1"/>
  <c r="M22" i="1"/>
  <c r="M21" i="1" s="1"/>
  <c r="M20" i="1" s="1"/>
  <c r="AL21" i="1"/>
  <c r="AL20" i="1" s="1"/>
  <c r="AK21" i="1"/>
  <c r="AK20" i="1" s="1"/>
  <c r="AJ21" i="1"/>
  <c r="AJ20" i="1" s="1"/>
  <c r="AI21" i="1"/>
  <c r="AI20" i="1" s="1"/>
  <c r="AH21" i="1"/>
  <c r="AH20" i="1" s="1"/>
  <c r="AG21" i="1"/>
  <c r="AG20" i="1" s="1"/>
  <c r="AF21" i="1"/>
  <c r="AF20" i="1" s="1"/>
  <c r="AE21" i="1"/>
  <c r="AE20" i="1" s="1"/>
  <c r="AD21" i="1"/>
  <c r="AD20" i="1" s="1"/>
  <c r="AC21" i="1"/>
  <c r="AC20" i="1" s="1"/>
  <c r="AB21" i="1"/>
  <c r="AB20" i="1" s="1"/>
  <c r="Z21" i="1"/>
  <c r="Z20" i="1" s="1"/>
  <c r="X21" i="1"/>
  <c r="X20" i="1" s="1"/>
  <c r="W21" i="1"/>
  <c r="W20" i="1" s="1"/>
  <c r="V21" i="1"/>
  <c r="V20" i="1" s="1"/>
  <c r="S21" i="1"/>
  <c r="S20" i="1" s="1"/>
  <c r="R21" i="1"/>
  <c r="R20" i="1" s="1"/>
  <c r="Q21" i="1"/>
  <c r="Q20" i="1" s="1"/>
  <c r="P21" i="1"/>
  <c r="P20" i="1" s="1"/>
  <c r="N21" i="1"/>
  <c r="N20" i="1" s="1"/>
  <c r="L21" i="1"/>
  <c r="L20" i="1" s="1"/>
  <c r="O18" i="1"/>
  <c r="M18" i="1"/>
  <c r="O17" i="1"/>
  <c r="M17" i="1"/>
  <c r="AL15" i="1"/>
  <c r="AK15" i="1"/>
  <c r="AJ15" i="1"/>
  <c r="AI15" i="1"/>
  <c r="AH15" i="1"/>
  <c r="AG15" i="1"/>
  <c r="AF15" i="1"/>
  <c r="AE15" i="1"/>
  <c r="AD15" i="1"/>
  <c r="AC15" i="1"/>
  <c r="AB15" i="1"/>
  <c r="Z15" i="1"/>
  <c r="X15" i="1"/>
  <c r="W15" i="1"/>
  <c r="V15" i="1"/>
  <c r="S15" i="1"/>
  <c r="R15" i="1"/>
  <c r="Q15" i="1"/>
  <c r="P15" i="1"/>
  <c r="N15" i="1"/>
  <c r="M15" i="1"/>
  <c r="L15" i="1"/>
  <c r="O13" i="1"/>
  <c r="O12" i="1" s="1"/>
  <c r="M13" i="1"/>
  <c r="M12" i="1" s="1"/>
  <c r="AL12" i="1"/>
  <c r="AK12" i="1"/>
  <c r="AJ12" i="1"/>
  <c r="AI12" i="1"/>
  <c r="AH12" i="1"/>
  <c r="AG12" i="1"/>
  <c r="AF12" i="1"/>
  <c r="AE12" i="1"/>
  <c r="AD12" i="1"/>
  <c r="AC12" i="1"/>
  <c r="AB12" i="1"/>
  <c r="Z12" i="1"/>
  <c r="X12" i="1"/>
  <c r="W12" i="1"/>
  <c r="V12" i="1"/>
  <c r="S12" i="1"/>
  <c r="R12" i="1"/>
  <c r="Q12" i="1"/>
  <c r="P12" i="1"/>
  <c r="N12" i="1"/>
  <c r="L12" i="1"/>
  <c r="O10" i="1"/>
  <c r="O9" i="1" s="1"/>
  <c r="M10" i="1"/>
  <c r="M9" i="1" s="1"/>
  <c r="AL9" i="1"/>
  <c r="AK9" i="1"/>
  <c r="AJ9" i="1"/>
  <c r="AI9" i="1"/>
  <c r="AH9" i="1"/>
  <c r="AG9" i="1"/>
  <c r="AF9" i="1"/>
  <c r="AE9" i="1"/>
  <c r="AD9" i="1"/>
  <c r="AC9" i="1"/>
  <c r="AB9" i="1"/>
  <c r="Z9" i="1"/>
  <c r="X9" i="1"/>
  <c r="W9" i="1"/>
  <c r="V9" i="1"/>
  <c r="S9" i="1"/>
  <c r="R9" i="1"/>
  <c r="Q9" i="1"/>
  <c r="P9" i="1"/>
  <c r="N9" i="1"/>
  <c r="L9" i="1"/>
  <c r="X7" i="1"/>
  <c r="W7" i="1"/>
  <c r="R7" i="1" l="1"/>
  <c r="AL7" i="1"/>
  <c r="AG7" i="1"/>
  <c r="X30" i="1"/>
  <c r="AH30" i="1"/>
  <c r="AD7" i="1"/>
  <c r="Z29" i="1"/>
  <c r="Z27" i="1" s="1"/>
  <c r="AJ7" i="1"/>
  <c r="AJ6" i="1" s="1"/>
  <c r="AJ4" i="1" s="1"/>
  <c r="S7" i="1"/>
  <c r="S6" i="1" s="1"/>
  <c r="S4" i="1" s="1"/>
  <c r="AE30" i="1"/>
  <c r="AE29" i="1" s="1"/>
  <c r="AE27" i="1" s="1"/>
  <c r="AF7" i="1"/>
  <c r="V30" i="1"/>
  <c r="AF30" i="1"/>
  <c r="AF29" i="1" s="1"/>
  <c r="AF27" i="1" s="1"/>
  <c r="P7" i="1"/>
  <c r="P6" i="1" s="1"/>
  <c r="P4" i="1" s="1"/>
  <c r="M7" i="1"/>
  <c r="M6" i="1" s="1"/>
  <c r="M4" i="1" s="1"/>
  <c r="AG29" i="1"/>
  <c r="AG27" i="1" s="1"/>
  <c r="AE7" i="1"/>
  <c r="AE6" i="1" s="1"/>
  <c r="AE4" i="1" s="1"/>
  <c r="S30" i="1"/>
  <c r="S29" i="1" s="1"/>
  <c r="S27" i="1" s="1"/>
  <c r="S3" i="1" s="1"/>
  <c r="S1" i="1" s="1"/>
  <c r="V7" i="1"/>
  <c r="N29" i="1"/>
  <c r="N27" i="1" s="1"/>
  <c r="L7" i="1"/>
  <c r="AD29" i="1"/>
  <c r="AD27" i="1" s="1"/>
  <c r="AM29" i="1"/>
  <c r="AM27" i="1" s="1"/>
  <c r="O40" i="1"/>
  <c r="V29" i="1"/>
  <c r="V27" i="1" s="1"/>
  <c r="AB30" i="1"/>
  <c r="AB29" i="1" s="1"/>
  <c r="AB27" i="1" s="1"/>
  <c r="AI29" i="1"/>
  <c r="AI27" i="1" s="1"/>
  <c r="X6" i="1"/>
  <c r="X4" i="1" s="1"/>
  <c r="AH29" i="1"/>
  <c r="AH27" i="1" s="1"/>
  <c r="O21" i="1"/>
  <c r="O20" i="1" s="1"/>
  <c r="O15" i="1"/>
  <c r="O7" i="1" s="1"/>
  <c r="X29" i="1"/>
  <c r="X27" i="1" s="1"/>
  <c r="X3" i="1" s="1"/>
  <c r="X1" i="1" s="1"/>
  <c r="P30" i="1"/>
  <c r="P29" i="1" s="1"/>
  <c r="P27" i="1" s="1"/>
  <c r="N7" i="1"/>
  <c r="N6" i="1" s="1"/>
  <c r="N4" i="1" s="1"/>
  <c r="N3" i="1" s="1"/>
  <c r="N1" i="1" s="1"/>
  <c r="Q30" i="1"/>
  <c r="AC30" i="1"/>
  <c r="AC29" i="1" s="1"/>
  <c r="AC27" i="1" s="1"/>
  <c r="AK30" i="1"/>
  <c r="AK29" i="1" s="1"/>
  <c r="AK27" i="1" s="1"/>
  <c r="M32" i="1"/>
  <c r="R6" i="1"/>
  <c r="R4" i="1" s="1"/>
  <c r="AD6" i="1"/>
  <c r="AD4" i="1" s="1"/>
  <c r="R29" i="1"/>
  <c r="R27" i="1" s="1"/>
  <c r="AL29" i="1"/>
  <c r="AL27" i="1" s="1"/>
  <c r="O32" i="1"/>
  <c r="AJ30" i="1"/>
  <c r="AJ29" i="1" s="1"/>
  <c r="AJ27" i="1" s="1"/>
  <c r="W30" i="1"/>
  <c r="W29" i="1" s="1"/>
  <c r="W27" i="1" s="1"/>
  <c r="M40" i="1"/>
  <c r="AB7" i="1"/>
  <c r="AB6" i="1" s="1"/>
  <c r="AB4" i="1" s="1"/>
  <c r="AH7" i="1"/>
  <c r="AH6" i="1" s="1"/>
  <c r="AH4" i="1" s="1"/>
  <c r="L30" i="1"/>
  <c r="L29" i="1" s="1"/>
  <c r="L27" i="1" s="1"/>
  <c r="Q29" i="1"/>
  <c r="Q27" i="1" s="1"/>
  <c r="AL6" i="1"/>
  <c r="AL4" i="1" s="1"/>
  <c r="O55" i="1"/>
  <c r="W6" i="1"/>
  <c r="W4" i="1" s="1"/>
  <c r="AG6" i="1"/>
  <c r="AG4" i="1" s="1"/>
  <c r="AF6" i="1"/>
  <c r="AF4" i="1" s="1"/>
  <c r="V6" i="1"/>
  <c r="V4" i="1" s="1"/>
  <c r="V3" i="1" s="1"/>
  <c r="V1" i="1" s="1"/>
  <c r="Q7" i="1"/>
  <c r="Q6" i="1" s="1"/>
  <c r="Q4" i="1" s="1"/>
  <c r="AC7" i="1"/>
  <c r="AC6" i="1" s="1"/>
  <c r="AC4" i="1" s="1"/>
  <c r="AK7" i="1"/>
  <c r="AK6" i="1" s="1"/>
  <c r="AK4" i="1" s="1"/>
  <c r="Z7" i="1"/>
  <c r="Z6" i="1" s="1"/>
  <c r="Z4" i="1" s="1"/>
  <c r="AI7" i="1"/>
  <c r="AI6" i="1" s="1"/>
  <c r="AI4" i="1" s="1"/>
  <c r="AI3" i="1" s="1"/>
  <c r="L6" i="1"/>
  <c r="L4" i="1" s="1"/>
  <c r="Z3" i="1"/>
  <c r="Z1" i="1" s="1"/>
  <c r="AE3" i="1" l="1"/>
  <c r="AG3" i="1"/>
  <c r="AJ3" i="1"/>
  <c r="AD3" i="1"/>
  <c r="P3" i="1"/>
  <c r="P1" i="1" s="1"/>
  <c r="O30" i="1"/>
  <c r="O29" i="1" s="1"/>
  <c r="O27" i="1" s="1"/>
  <c r="AF3" i="1"/>
  <c r="W3" i="1"/>
  <c r="W1" i="1" s="1"/>
  <c r="AB3" i="1"/>
  <c r="AB1" i="1" s="1"/>
  <c r="O6" i="1"/>
  <c r="O4" i="1" s="1"/>
  <c r="AH3" i="1"/>
  <c r="L3" i="1"/>
  <c r="L1" i="1" s="1"/>
  <c r="R3" i="1"/>
  <c r="R1" i="1" s="1"/>
  <c r="AC3" i="1"/>
  <c r="Q3" i="1"/>
  <c r="Q1" i="1" s="1"/>
  <c r="AL3" i="1"/>
  <c r="M30" i="1"/>
  <c r="M29" i="1" s="1"/>
  <c r="M27" i="1" s="1"/>
  <c r="M3" i="1" s="1"/>
  <c r="M1" i="1" s="1"/>
  <c r="AK3" i="1"/>
  <c r="O3" i="1" l="1"/>
  <c r="O1" i="1" s="1"/>
</calcChain>
</file>

<file path=xl/sharedStrings.xml><?xml version="1.0" encoding="utf-8"?>
<sst xmlns="http://schemas.openxmlformats.org/spreadsheetml/2006/main" count="79" uniqueCount="76">
  <si>
    <t xml:space="preserve">GLAVA </t>
  </si>
  <si>
    <t>DJEČJI VRTIĆ JELSA</t>
  </si>
  <si>
    <t>00102</t>
  </si>
  <si>
    <t>G.PROGRAM B01</t>
  </si>
  <si>
    <t>Program 1001 - Predškolski odgoj</t>
  </si>
  <si>
    <t>A100001</t>
  </si>
  <si>
    <t>Aktivnost: Odgojno i administrat.tehničko osoblje</t>
  </si>
  <si>
    <t>RASHODI POSLOVANJA</t>
  </si>
  <si>
    <t>RASHODI ZA ZAPOSLENE</t>
  </si>
  <si>
    <t>PLAĆE</t>
  </si>
  <si>
    <t>Plaće za redovan rad</t>
  </si>
  <si>
    <t>OSTALI RASHODI ZA ZAPOSLENE</t>
  </si>
  <si>
    <t>Ostali rashodi za zaposlene</t>
  </si>
  <si>
    <t>DOPRINOSI NA PLAĆE</t>
  </si>
  <si>
    <t>Doprinos za zdravstveno osig.</t>
  </si>
  <si>
    <t>Doprinos za zapošljavanje os.s inval.</t>
  </si>
  <si>
    <t>MATERIJALNI RASHODI</t>
  </si>
  <si>
    <t>NAKNADE TROŠK.ZAPOSLENIMA</t>
  </si>
  <si>
    <t>Službena putovanja</t>
  </si>
  <si>
    <t>Naknade za prijevoz</t>
  </si>
  <si>
    <t>037-1</t>
  </si>
  <si>
    <t>Stručno usavršavanje zaposlenika</t>
  </si>
  <si>
    <t>Ostale naknade troškova zaposlenima</t>
  </si>
  <si>
    <t>A100002</t>
  </si>
  <si>
    <t>Aktivnost: Ost.materijalni i fin.rashodi</t>
  </si>
  <si>
    <t>RASHODI ZA MATERIJAL I ENERGIJU</t>
  </si>
  <si>
    <t>Uredski mat.i ost.materijalni rashodi</t>
  </si>
  <si>
    <t>Materijal i sirovine</t>
  </si>
  <si>
    <t>Energija</t>
  </si>
  <si>
    <t>Mat. i djelovi za tek. i inv. održavanje</t>
  </si>
  <si>
    <t>038-2</t>
  </si>
  <si>
    <t>Mat.za djecu s posebnim potrebama</t>
  </si>
  <si>
    <t>038-1</t>
  </si>
  <si>
    <t>Sitan inventar</t>
  </si>
  <si>
    <t>RASHODI ZA USLUGE</t>
  </si>
  <si>
    <t>Usl.telefona, pošte i prijevoza</t>
  </si>
  <si>
    <t>Usl.tek.i invest.održavanja</t>
  </si>
  <si>
    <t>Usl.tek.i invest.održavanja-za jaslice</t>
  </si>
  <si>
    <t>Usl.promidžbe i informiranja</t>
  </si>
  <si>
    <t>Komunalne usluge</t>
  </si>
  <si>
    <t>039-1</t>
  </si>
  <si>
    <t>Zdravstvene usluge</t>
  </si>
  <si>
    <t>Intelektualne i osobne usluge</t>
  </si>
  <si>
    <t>Računalne usluge</t>
  </si>
  <si>
    <t>Ostale usluge</t>
  </si>
  <si>
    <t>NAKN.TR.OSOBAMA IZVAN RAD.ODNOSA</t>
  </si>
  <si>
    <t>Naknade tr.osobama izvan rad.odnosa</t>
  </si>
  <si>
    <t>OST. NESPOMENUTI RASHODI POSLOVANJA</t>
  </si>
  <si>
    <t>Premije osiguranja</t>
  </si>
  <si>
    <t>Reprezentacija</t>
  </si>
  <si>
    <t>Članarine</t>
  </si>
  <si>
    <t>Pristojbe i naknade</t>
  </si>
  <si>
    <t>Ost.nespomenuti rashodi poslovanja</t>
  </si>
  <si>
    <t>FINANCIJSKI RASHODI</t>
  </si>
  <si>
    <t>OSTALI FINANCIJSKI RASHODI</t>
  </si>
  <si>
    <t>Bankarske usluge i usl.platnog prometa</t>
  </si>
  <si>
    <t>A100003</t>
  </si>
  <si>
    <t>Aktivnost: Darovi djeci</t>
  </si>
  <si>
    <t>OSTALI RASHODI</t>
  </si>
  <si>
    <t>TEKUĆE DONACIJE</t>
  </si>
  <si>
    <t>Tekuće donacije u novcu</t>
  </si>
  <si>
    <t>Tekuće donacije za dječje darove</t>
  </si>
  <si>
    <t>K100004</t>
  </si>
  <si>
    <t>K.projekt: Nabavka opreme</t>
  </si>
  <si>
    <t>RASH.ZA NAB.NEF.IMOVINE</t>
  </si>
  <si>
    <t>RASH.ZA NAB.PR.DUG.IMOVINE</t>
  </si>
  <si>
    <t>POSTROJENJA I OPREMA</t>
  </si>
  <si>
    <t>Uredska oprema i namještaj</t>
  </si>
  <si>
    <t>043-1</t>
  </si>
  <si>
    <t>Oprema za ostale namjene</t>
  </si>
  <si>
    <t>Izvršenje 2025</t>
  </si>
  <si>
    <t>10.11.2025.</t>
  </si>
  <si>
    <t>nacrt 2026</t>
  </si>
  <si>
    <t>Rebalans 2026</t>
  </si>
  <si>
    <t>752 586,95</t>
  </si>
  <si>
    <t>33 000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</si>
</sst>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&lt;=999]0000;s\t\a\nd\a\rd"/>
  </numFmts>
  <fonts count="13" x14ac:knownFonts="1">
    <font>
      <sz val="11"/>
      <color theme="1"/>
      <name val="Calibri"/>
      <family val="2"/>
      <charset val="238"/>
      <scheme val="minor"/>
    </font>
    <font>
      <b/>
      <sz val="8"/>
      <name val="Arial"/>
      <family val="2"/>
    </font>
    <font>
      <b/>
      <sz val="8"/>
      <name val="Arial Narrow"/>
      <family val="2"/>
    </font>
    <font>
      <b/>
      <sz val="8"/>
      <name val="Arial"/>
      <family val="2"/>
      <charset val="238"/>
    </font>
    <font>
      <sz val="8"/>
      <name val="Arial"/>
      <family val="2"/>
    </font>
    <font>
      <b/>
      <sz val="8"/>
      <name val="Arial Narrow"/>
      <family val="2"/>
      <charset val="238"/>
    </font>
    <font>
      <sz val="8"/>
      <name val="Arial Narrow"/>
      <family val="2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8"/>
      <name val="Arial Narrow"/>
      <family val="2"/>
      <charset val="238"/>
    </font>
    <font>
      <b/>
      <sz val="8"/>
      <color theme="0" tint="-0.249977111117893"/>
      <name val="Arial"/>
      <family val="2"/>
      <charset val="238"/>
    </font>
    <font>
      <sz val="11"/>
      <color theme="0" tint="-0.249977111117893"/>
      <name val="Calibri"/>
      <family val="2"/>
      <charset val="238"/>
      <scheme val="minor"/>
    </font>
    <font>
      <sz val="8"/>
      <color theme="0" tint="-0.249977111117893"/>
      <name val="Arial"/>
      <family val="2"/>
      <charset val="238"/>
    </font>
  </fonts>
  <fills count="15">
    <fill>
      <patternFill patternType="none"/>
    </fill>
    <fill>
      <patternFill patternType="gray125"/>
    </fill>
    <fill>
      <patternFill patternType="solid">
        <fgColor indexed="35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0.249977111117893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7" fillId="0" borderId="0"/>
    <xf numFmtId="0" fontId="7" fillId="0" borderId="0"/>
  </cellStyleXfs>
  <cellXfs count="171">
    <xf numFmtId="0" fontId="0" fillId="0" borderId="0" xfId="0"/>
    <xf numFmtId="1" fontId="1" fillId="2" borderId="1" xfId="0" applyNumberFormat="1" applyFont="1" applyFill="1" applyBorder="1"/>
    <xf numFmtId="1" fontId="1" fillId="2" borderId="2" xfId="0" applyNumberFormat="1" applyFont="1" applyFill="1" applyBorder="1"/>
    <xf numFmtId="1" fontId="1" fillId="2" borderId="3" xfId="0" applyNumberFormat="1" applyFont="1" applyFill="1" applyBorder="1"/>
    <xf numFmtId="1" fontId="2" fillId="2" borderId="4" xfId="0" applyNumberFormat="1" applyFont="1" applyFill="1" applyBorder="1"/>
    <xf numFmtId="0" fontId="2" fillId="2" borderId="4" xfId="0" applyFont="1" applyFill="1" applyBorder="1" applyAlignment="1">
      <alignment horizontal="left"/>
    </xf>
    <xf numFmtId="0" fontId="1" fillId="2" borderId="4" xfId="0" applyFont="1" applyFill="1" applyBorder="1" applyAlignment="1">
      <alignment horizontal="left"/>
    </xf>
    <xf numFmtId="0" fontId="1" fillId="3" borderId="4" xfId="0" applyFont="1" applyFill="1" applyBorder="1"/>
    <xf numFmtId="3" fontId="3" fillId="4" borderId="5" xfId="0" applyNumberFormat="1" applyFont="1" applyFill="1" applyBorder="1"/>
    <xf numFmtId="3" fontId="3" fillId="5" borderId="5" xfId="0" applyNumberFormat="1" applyFont="1" applyFill="1" applyBorder="1"/>
    <xf numFmtId="3" fontId="3" fillId="6" borderId="5" xfId="0" applyNumberFormat="1" applyFont="1" applyFill="1" applyBorder="1"/>
    <xf numFmtId="3" fontId="3" fillId="7" borderId="5" xfId="0" applyNumberFormat="1" applyFont="1" applyFill="1" applyBorder="1"/>
    <xf numFmtId="3" fontId="3" fillId="8" borderId="5" xfId="0" applyNumberFormat="1" applyFont="1" applyFill="1" applyBorder="1"/>
    <xf numFmtId="3" fontId="3" fillId="9" borderId="5" xfId="0" applyNumberFormat="1" applyFont="1" applyFill="1" applyBorder="1" applyAlignment="1">
      <alignment horizontal="right"/>
    </xf>
    <xf numFmtId="1" fontId="4" fillId="3" borderId="6" xfId="0" applyNumberFormat="1" applyFont="1" applyFill="1" applyBorder="1"/>
    <xf numFmtId="1" fontId="4" fillId="3" borderId="7" xfId="0" applyNumberFormat="1" applyFont="1" applyFill="1" applyBorder="1"/>
    <xf numFmtId="1" fontId="4" fillId="3" borderId="8" xfId="0" applyNumberFormat="1" applyFont="1" applyFill="1" applyBorder="1"/>
    <xf numFmtId="1" fontId="5" fillId="3" borderId="6" xfId="0" applyNumberFormat="1" applyFont="1" applyFill="1" applyBorder="1"/>
    <xf numFmtId="0" fontId="6" fillId="3" borderId="8" xfId="0" applyFont="1" applyFill="1" applyBorder="1" applyAlignment="1">
      <alignment horizontal="left"/>
    </xf>
    <xf numFmtId="0" fontId="4" fillId="3" borderId="6" xfId="0" applyFont="1" applyFill="1" applyBorder="1" applyAlignment="1">
      <alignment horizontal="left"/>
    </xf>
    <xf numFmtId="0" fontId="3" fillId="3" borderId="8" xfId="0" applyFont="1" applyFill="1" applyBorder="1" applyAlignment="1">
      <alignment horizontal="left"/>
    </xf>
    <xf numFmtId="0" fontId="3" fillId="4" borderId="9" xfId="0" applyFont="1" applyFill="1" applyBorder="1"/>
    <xf numFmtId="0" fontId="3" fillId="5" borderId="9" xfId="0" applyFont="1" applyFill="1" applyBorder="1"/>
    <xf numFmtId="0" fontId="3" fillId="6" borderId="9" xfId="0" applyFont="1" applyFill="1" applyBorder="1"/>
    <xf numFmtId="0" fontId="3" fillId="7" borderId="9" xfId="0" applyFont="1" applyFill="1" applyBorder="1"/>
    <xf numFmtId="0" fontId="3" fillId="8" borderId="9" xfId="1" applyFont="1" applyFill="1" applyBorder="1"/>
    <xf numFmtId="1" fontId="3" fillId="10" borderId="10" xfId="0" applyNumberFormat="1" applyFont="1" applyFill="1" applyBorder="1"/>
    <xf numFmtId="1" fontId="4" fillId="10" borderId="11" xfId="0" applyNumberFormat="1" applyFont="1" applyFill="1" applyBorder="1"/>
    <xf numFmtId="1" fontId="4" fillId="10" borderId="12" xfId="0" applyNumberFormat="1" applyFont="1" applyFill="1" applyBorder="1"/>
    <xf numFmtId="1" fontId="6" fillId="10" borderId="9" xfId="0" applyNumberFormat="1" applyFont="1" applyFill="1" applyBorder="1"/>
    <xf numFmtId="0" fontId="2" fillId="10" borderId="9" xfId="0" applyFont="1" applyFill="1" applyBorder="1" applyAlignment="1">
      <alignment horizontal="left"/>
    </xf>
    <xf numFmtId="0" fontId="4" fillId="10" borderId="9" xfId="0" applyFont="1" applyFill="1" applyBorder="1" applyAlignment="1">
      <alignment horizontal="left"/>
    </xf>
    <xf numFmtId="0" fontId="4" fillId="10" borderId="9" xfId="0" applyFont="1" applyFill="1" applyBorder="1"/>
    <xf numFmtId="3" fontId="3" fillId="4" borderId="9" xfId="0" applyNumberFormat="1" applyFont="1" applyFill="1" applyBorder="1"/>
    <xf numFmtId="3" fontId="3" fillId="5" borderId="9" xfId="0" applyNumberFormat="1" applyFont="1" applyFill="1" applyBorder="1"/>
    <xf numFmtId="3" fontId="3" fillId="6" borderId="9" xfId="0" applyNumberFormat="1" applyFont="1" applyFill="1" applyBorder="1"/>
    <xf numFmtId="3" fontId="3" fillId="7" borderId="9" xfId="0" applyNumberFormat="1" applyFont="1" applyFill="1" applyBorder="1"/>
    <xf numFmtId="3" fontId="3" fillId="8" borderId="9" xfId="0" applyNumberFormat="1" applyFont="1" applyFill="1" applyBorder="1"/>
    <xf numFmtId="3" fontId="3" fillId="9" borderId="9" xfId="0" applyNumberFormat="1" applyFont="1" applyFill="1" applyBorder="1" applyAlignment="1">
      <alignment horizontal="right"/>
    </xf>
    <xf numFmtId="1" fontId="3" fillId="11" borderId="9" xfId="0" applyNumberFormat="1" applyFont="1" applyFill="1" applyBorder="1"/>
    <xf numFmtId="1" fontId="4" fillId="11" borderId="9" xfId="0" applyNumberFormat="1" applyFont="1" applyFill="1" applyBorder="1"/>
    <xf numFmtId="1" fontId="6" fillId="11" borderId="9" xfId="0" applyNumberFormat="1" applyFont="1" applyFill="1" applyBorder="1"/>
    <xf numFmtId="0" fontId="2" fillId="11" borderId="9" xfId="0" applyFont="1" applyFill="1" applyBorder="1" applyAlignment="1">
      <alignment horizontal="left"/>
    </xf>
    <xf numFmtId="0" fontId="4" fillId="11" borderId="9" xfId="0" applyFont="1" applyFill="1" applyBorder="1" applyAlignment="1">
      <alignment horizontal="left"/>
    </xf>
    <xf numFmtId="0" fontId="4" fillId="11" borderId="9" xfId="0" applyFont="1" applyFill="1" applyBorder="1"/>
    <xf numFmtId="1" fontId="1" fillId="0" borderId="9" xfId="0" applyNumberFormat="1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3" fillId="4" borderId="9" xfId="0" applyFont="1" applyFill="1" applyBorder="1" applyAlignment="1">
      <alignment horizontal="center" wrapText="1"/>
    </xf>
    <xf numFmtId="0" fontId="3" fillId="5" borderId="9" xfId="0" applyFont="1" applyFill="1" applyBorder="1" applyAlignment="1">
      <alignment horizontal="center" wrapText="1"/>
    </xf>
    <xf numFmtId="0" fontId="3" fillId="6" borderId="9" xfId="0" applyFont="1" applyFill="1" applyBorder="1" applyAlignment="1">
      <alignment horizontal="center" wrapText="1"/>
    </xf>
    <xf numFmtId="0" fontId="3" fillId="7" borderId="9" xfId="0" applyFont="1" applyFill="1" applyBorder="1" applyAlignment="1">
      <alignment horizontal="center" wrapText="1"/>
    </xf>
    <xf numFmtId="0" fontId="3" fillId="8" borderId="9" xfId="1" applyFont="1" applyFill="1" applyBorder="1" applyAlignment="1">
      <alignment horizontal="center" wrapText="1"/>
    </xf>
    <xf numFmtId="1" fontId="1" fillId="0" borderId="9" xfId="0" applyNumberFormat="1" applyFont="1" applyBorder="1"/>
    <xf numFmtId="1" fontId="2" fillId="0" borderId="9" xfId="0" applyNumberFormat="1" applyFont="1" applyBorder="1"/>
    <xf numFmtId="0" fontId="2" fillId="0" borderId="9" xfId="0" applyFont="1" applyBorder="1" applyAlignment="1">
      <alignment horizontal="left"/>
    </xf>
    <xf numFmtId="0" fontId="1" fillId="0" borderId="9" xfId="0" applyFont="1" applyBorder="1" applyAlignment="1">
      <alignment horizontal="left"/>
    </xf>
    <xf numFmtId="0" fontId="1" fillId="0" borderId="9" xfId="0" applyFont="1" applyBorder="1"/>
    <xf numFmtId="1" fontId="1" fillId="5" borderId="9" xfId="0" applyNumberFormat="1" applyFont="1" applyFill="1" applyBorder="1"/>
    <xf numFmtId="1" fontId="2" fillId="5" borderId="9" xfId="0" applyNumberFormat="1" applyFont="1" applyFill="1" applyBorder="1"/>
    <xf numFmtId="0" fontId="2" fillId="5" borderId="9" xfId="0" applyFont="1" applyFill="1" applyBorder="1" applyAlignment="1">
      <alignment horizontal="left"/>
    </xf>
    <xf numFmtId="0" fontId="1" fillId="5" borderId="9" xfId="0" applyFont="1" applyFill="1" applyBorder="1" applyAlignment="1">
      <alignment horizontal="left"/>
    </xf>
    <xf numFmtId="0" fontId="1" fillId="5" borderId="9" xfId="0" applyFont="1" applyFill="1" applyBorder="1"/>
    <xf numFmtId="1" fontId="2" fillId="0" borderId="9" xfId="0" applyNumberFormat="1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3" fillId="4" borderId="9" xfId="0" applyFont="1" applyFill="1" applyBorder="1" applyAlignment="1">
      <alignment horizontal="center"/>
    </xf>
    <xf numFmtId="0" fontId="3" fillId="5" borderId="9" xfId="0" applyFont="1" applyFill="1" applyBorder="1" applyAlignment="1">
      <alignment horizontal="center"/>
    </xf>
    <xf numFmtId="0" fontId="3" fillId="6" borderId="9" xfId="0" applyFont="1" applyFill="1" applyBorder="1" applyAlignment="1">
      <alignment horizontal="center"/>
    </xf>
    <xf numFmtId="0" fontId="3" fillId="7" borderId="9" xfId="0" applyFont="1" applyFill="1" applyBorder="1" applyAlignment="1">
      <alignment horizontal="center"/>
    </xf>
    <xf numFmtId="0" fontId="3" fillId="8" borderId="9" xfId="1" applyFont="1" applyFill="1" applyBorder="1" applyAlignment="1">
      <alignment horizontal="center"/>
    </xf>
    <xf numFmtId="1" fontId="4" fillId="12" borderId="9" xfId="0" applyNumberFormat="1" applyFont="1" applyFill="1" applyBorder="1"/>
    <xf numFmtId="1" fontId="6" fillId="12" borderId="13" xfId="0" applyNumberFormat="1" applyFont="1" applyFill="1" applyBorder="1"/>
    <xf numFmtId="0" fontId="6" fillId="12" borderId="13" xfId="0" applyFont="1" applyFill="1" applyBorder="1" applyAlignment="1">
      <alignment horizontal="left"/>
    </xf>
    <xf numFmtId="0" fontId="4" fillId="12" borderId="13" xfId="0" applyFont="1" applyFill="1" applyBorder="1" applyAlignment="1">
      <alignment horizontal="left"/>
    </xf>
    <xf numFmtId="0" fontId="4" fillId="12" borderId="13" xfId="0" applyFont="1" applyFill="1" applyBorder="1"/>
    <xf numFmtId="3" fontId="3" fillId="4" borderId="13" xfId="0" applyNumberFormat="1" applyFont="1" applyFill="1" applyBorder="1"/>
    <xf numFmtId="3" fontId="3" fillId="5" borderId="13" xfId="0" applyNumberFormat="1" applyFont="1" applyFill="1" applyBorder="1"/>
    <xf numFmtId="3" fontId="3" fillId="6" borderId="13" xfId="0" applyNumberFormat="1" applyFont="1" applyFill="1" applyBorder="1"/>
    <xf numFmtId="3" fontId="3" fillId="7" borderId="13" xfId="0" applyNumberFormat="1" applyFont="1" applyFill="1" applyBorder="1"/>
    <xf numFmtId="3" fontId="3" fillId="8" borderId="13" xfId="0" applyNumberFormat="1" applyFont="1" applyFill="1" applyBorder="1"/>
    <xf numFmtId="3" fontId="3" fillId="9" borderId="13" xfId="0" applyNumberFormat="1" applyFont="1" applyFill="1" applyBorder="1" applyAlignment="1">
      <alignment horizontal="right"/>
    </xf>
    <xf numFmtId="1" fontId="4" fillId="0" borderId="9" xfId="0" applyNumberFormat="1" applyFont="1" applyBorder="1" applyAlignment="1">
      <alignment horizontal="left"/>
    </xf>
    <xf numFmtId="1" fontId="6" fillId="0" borderId="9" xfId="0" applyNumberFormat="1" applyFont="1" applyBorder="1" applyAlignment="1">
      <alignment horizontal="left"/>
    </xf>
    <xf numFmtId="164" fontId="6" fillId="0" borderId="9" xfId="0" applyNumberFormat="1" applyFont="1" applyBorder="1" applyAlignment="1">
      <alignment horizontal="left"/>
    </xf>
    <xf numFmtId="0" fontId="4" fillId="0" borderId="9" xfId="0" applyFont="1" applyBorder="1" applyAlignment="1">
      <alignment horizontal="left"/>
    </xf>
    <xf numFmtId="0" fontId="4" fillId="0" borderId="9" xfId="0" applyFont="1" applyBorder="1"/>
    <xf numFmtId="3" fontId="8" fillId="4" borderId="9" xfId="0" applyNumberFormat="1" applyFont="1" applyFill="1" applyBorder="1"/>
    <xf numFmtId="3" fontId="8" fillId="5" borderId="9" xfId="0" applyNumberFormat="1" applyFont="1" applyFill="1" applyBorder="1"/>
    <xf numFmtId="3" fontId="8" fillId="6" borderId="9" xfId="0" applyNumberFormat="1" applyFont="1" applyFill="1" applyBorder="1"/>
    <xf numFmtId="3" fontId="8" fillId="0" borderId="9" xfId="0" applyNumberFormat="1" applyFont="1" applyBorder="1"/>
    <xf numFmtId="3" fontId="8" fillId="7" borderId="9" xfId="0" applyNumberFormat="1" applyFont="1" applyFill="1" applyBorder="1"/>
    <xf numFmtId="3" fontId="8" fillId="8" borderId="9" xfId="1" applyNumberFormat="1" applyFont="1" applyFill="1" applyBorder="1"/>
    <xf numFmtId="3" fontId="8" fillId="8" borderId="9" xfId="2" applyNumberFormat="1" applyFont="1" applyFill="1" applyBorder="1"/>
    <xf numFmtId="0" fontId="2" fillId="0" borderId="12" xfId="0" applyFont="1" applyBorder="1" applyAlignment="1">
      <alignment horizontal="left"/>
    </xf>
    <xf numFmtId="1" fontId="4" fillId="12" borderId="9" xfId="0" applyNumberFormat="1" applyFont="1" applyFill="1" applyBorder="1" applyAlignment="1">
      <alignment horizontal="left"/>
    </xf>
    <xf numFmtId="1" fontId="6" fillId="12" borderId="5" xfId="0" applyNumberFormat="1" applyFont="1" applyFill="1" applyBorder="1" applyAlignment="1">
      <alignment horizontal="left"/>
    </xf>
    <xf numFmtId="164" fontId="6" fillId="12" borderId="5" xfId="0" applyNumberFormat="1" applyFont="1" applyFill="1" applyBorder="1" applyAlignment="1">
      <alignment horizontal="left"/>
    </xf>
    <xf numFmtId="0" fontId="4" fillId="12" borderId="5" xfId="0" applyFont="1" applyFill="1" applyBorder="1" applyAlignment="1">
      <alignment horizontal="left"/>
    </xf>
    <xf numFmtId="0" fontId="4" fillId="12" borderId="5" xfId="0" applyFont="1" applyFill="1" applyBorder="1"/>
    <xf numFmtId="1" fontId="6" fillId="12" borderId="9" xfId="0" applyNumberFormat="1" applyFont="1" applyFill="1" applyBorder="1" applyAlignment="1">
      <alignment horizontal="left"/>
    </xf>
    <xf numFmtId="164" fontId="6" fillId="12" borderId="9" xfId="0" applyNumberFormat="1" applyFont="1" applyFill="1" applyBorder="1" applyAlignment="1">
      <alignment horizontal="left"/>
    </xf>
    <xf numFmtId="0" fontId="4" fillId="12" borderId="9" xfId="0" applyFont="1" applyFill="1" applyBorder="1" applyAlignment="1">
      <alignment horizontal="left"/>
    </xf>
    <xf numFmtId="0" fontId="4" fillId="12" borderId="9" xfId="0" applyFont="1" applyFill="1" applyBorder="1"/>
    <xf numFmtId="0" fontId="2" fillId="0" borderId="9" xfId="0" applyFont="1" applyBorder="1"/>
    <xf numFmtId="0" fontId="1" fillId="0" borderId="3" xfId="0" applyFont="1" applyBorder="1" applyAlignment="1">
      <alignment horizontal="left"/>
    </xf>
    <xf numFmtId="1" fontId="1" fillId="5" borderId="9" xfId="0" applyNumberFormat="1" applyFont="1" applyFill="1" applyBorder="1" applyAlignment="1">
      <alignment horizontal="left"/>
    </xf>
    <xf numFmtId="1" fontId="2" fillId="5" borderId="9" xfId="0" applyNumberFormat="1" applyFont="1" applyFill="1" applyBorder="1" applyAlignment="1">
      <alignment horizontal="left"/>
    </xf>
    <xf numFmtId="164" fontId="2" fillId="5" borderId="9" xfId="0" applyNumberFormat="1" applyFont="1" applyFill="1" applyBorder="1" applyAlignment="1">
      <alignment horizontal="left"/>
    </xf>
    <xf numFmtId="1" fontId="4" fillId="0" borderId="9" xfId="0" applyNumberFormat="1" applyFont="1" applyBorder="1"/>
    <xf numFmtId="1" fontId="9" fillId="0" borderId="9" xfId="0" applyNumberFormat="1" applyFont="1" applyBorder="1"/>
    <xf numFmtId="0" fontId="4" fillId="0" borderId="3" xfId="0" applyFont="1" applyBorder="1" applyAlignment="1">
      <alignment horizontal="left"/>
    </xf>
    <xf numFmtId="3" fontId="8" fillId="4" borderId="9" xfId="0" applyNumberFormat="1" applyFont="1" applyFill="1" applyBorder="1" applyAlignment="1">
      <alignment horizontal="right" wrapText="1"/>
    </xf>
    <xf numFmtId="3" fontId="8" fillId="5" borderId="9" xfId="0" applyNumberFormat="1" applyFont="1" applyFill="1" applyBorder="1" applyAlignment="1">
      <alignment horizontal="right" wrapText="1"/>
    </xf>
    <xf numFmtId="3" fontId="8" fillId="6" borderId="9" xfId="0" applyNumberFormat="1" applyFont="1" applyFill="1" applyBorder="1" applyAlignment="1">
      <alignment horizontal="right" wrapText="1"/>
    </xf>
    <xf numFmtId="3" fontId="8" fillId="7" borderId="9" xfId="0" applyNumberFormat="1" applyFont="1" applyFill="1" applyBorder="1" applyAlignment="1">
      <alignment horizontal="right" wrapText="1"/>
    </xf>
    <xf numFmtId="3" fontId="8" fillId="8" borderId="9" xfId="1" applyNumberFormat="1" applyFont="1" applyFill="1" applyBorder="1" applyAlignment="1">
      <alignment horizontal="right" wrapText="1"/>
    </xf>
    <xf numFmtId="3" fontId="8" fillId="8" borderId="9" xfId="2" applyNumberFormat="1" applyFont="1" applyFill="1" applyBorder="1" applyAlignment="1">
      <alignment horizontal="right" wrapText="1"/>
    </xf>
    <xf numFmtId="1" fontId="3" fillId="11" borderId="9" xfId="0" applyNumberFormat="1" applyFont="1" applyFill="1" applyBorder="1" applyAlignment="1">
      <alignment horizontal="left"/>
    </xf>
    <xf numFmtId="1" fontId="4" fillId="11" borderId="9" xfId="0" applyNumberFormat="1" applyFont="1" applyFill="1" applyBorder="1" applyAlignment="1">
      <alignment horizontal="left"/>
    </xf>
    <xf numFmtId="1" fontId="6" fillId="11" borderId="9" xfId="0" applyNumberFormat="1" applyFont="1" applyFill="1" applyBorder="1" applyAlignment="1">
      <alignment horizontal="left"/>
    </xf>
    <xf numFmtId="164" fontId="2" fillId="11" borderId="9" xfId="0" applyNumberFormat="1" applyFont="1" applyFill="1" applyBorder="1" applyAlignment="1">
      <alignment horizontal="left"/>
    </xf>
    <xf numFmtId="1" fontId="1" fillId="0" borderId="9" xfId="0" applyNumberFormat="1" applyFont="1" applyBorder="1" applyAlignment="1">
      <alignment horizontal="left"/>
    </xf>
    <xf numFmtId="1" fontId="2" fillId="0" borderId="9" xfId="0" applyNumberFormat="1" applyFont="1" applyBorder="1" applyAlignment="1">
      <alignment horizontal="left"/>
    </xf>
    <xf numFmtId="164" fontId="2" fillId="0" borderId="9" xfId="0" applyNumberFormat="1" applyFont="1" applyBorder="1" applyAlignment="1">
      <alignment horizontal="left"/>
    </xf>
    <xf numFmtId="1" fontId="1" fillId="12" borderId="9" xfId="0" applyNumberFormat="1" applyFont="1" applyFill="1" applyBorder="1" applyAlignment="1">
      <alignment horizontal="left"/>
    </xf>
    <xf numFmtId="1" fontId="2" fillId="12" borderId="9" xfId="0" applyNumberFormat="1" applyFont="1" applyFill="1" applyBorder="1" applyAlignment="1">
      <alignment horizontal="left"/>
    </xf>
    <xf numFmtId="164" fontId="2" fillId="12" borderId="9" xfId="0" applyNumberFormat="1" applyFont="1" applyFill="1" applyBorder="1" applyAlignment="1">
      <alignment horizontal="left"/>
    </xf>
    <xf numFmtId="0" fontId="7" fillId="0" borderId="0" xfId="0" applyFont="1"/>
    <xf numFmtId="1" fontId="6" fillId="0" borderId="13" xfId="0" applyNumberFormat="1" applyFont="1" applyBorder="1" applyAlignment="1">
      <alignment horizontal="left"/>
    </xf>
    <xf numFmtId="164" fontId="6" fillId="0" borderId="13" xfId="0" applyNumberFormat="1" applyFont="1" applyBorder="1" applyAlignment="1">
      <alignment horizontal="left"/>
    </xf>
    <xf numFmtId="0" fontId="4" fillId="0" borderId="13" xfId="0" applyFont="1" applyBorder="1" applyAlignment="1">
      <alignment horizontal="left"/>
    </xf>
    <xf numFmtId="0" fontId="4" fillId="0" borderId="13" xfId="0" applyFont="1" applyBorder="1"/>
    <xf numFmtId="3" fontId="8" fillId="4" borderId="13" xfId="0" applyNumberFormat="1" applyFont="1" applyFill="1" applyBorder="1"/>
    <xf numFmtId="3" fontId="8" fillId="5" borderId="13" xfId="0" applyNumberFormat="1" applyFont="1" applyFill="1" applyBorder="1"/>
    <xf numFmtId="3" fontId="8" fillId="6" borderId="13" xfId="0" applyNumberFormat="1" applyFont="1" applyFill="1" applyBorder="1"/>
    <xf numFmtId="3" fontId="8" fillId="7" borderId="13" xfId="0" applyNumberFormat="1" applyFont="1" applyFill="1" applyBorder="1"/>
    <xf numFmtId="3" fontId="8" fillId="8" borderId="13" xfId="1" applyNumberFormat="1" applyFont="1" applyFill="1" applyBorder="1"/>
    <xf numFmtId="3" fontId="8" fillId="8" borderId="13" xfId="2" applyNumberFormat="1" applyFont="1" applyFill="1" applyBorder="1"/>
    <xf numFmtId="3" fontId="8" fillId="0" borderId="13" xfId="0" applyNumberFormat="1" applyFont="1" applyBorder="1"/>
    <xf numFmtId="164" fontId="2" fillId="0" borderId="13" xfId="0" applyNumberFormat="1" applyFont="1" applyBorder="1" applyAlignment="1">
      <alignment horizontal="left"/>
    </xf>
    <xf numFmtId="0" fontId="1" fillId="0" borderId="13" xfId="0" applyFont="1" applyBorder="1" applyAlignment="1">
      <alignment horizontal="left"/>
    </xf>
    <xf numFmtId="0" fontId="1" fillId="0" borderId="13" xfId="0" applyFont="1" applyBorder="1"/>
    <xf numFmtId="3" fontId="3" fillId="8" borderId="13" xfId="1" applyNumberFormat="1" applyFont="1" applyFill="1" applyBorder="1"/>
    <xf numFmtId="1" fontId="6" fillId="12" borderId="13" xfId="0" applyNumberFormat="1" applyFont="1" applyFill="1" applyBorder="1" applyAlignment="1">
      <alignment horizontal="left"/>
    </xf>
    <xf numFmtId="164" fontId="6" fillId="12" borderId="13" xfId="0" applyNumberFormat="1" applyFont="1" applyFill="1" applyBorder="1" applyAlignment="1">
      <alignment horizontal="left"/>
    </xf>
    <xf numFmtId="0" fontId="4" fillId="0" borderId="9" xfId="0" applyFont="1" applyBorder="1" applyAlignment="1">
      <alignment horizontal="right"/>
    </xf>
    <xf numFmtId="3" fontId="8" fillId="4" borderId="5" xfId="0" applyNumberFormat="1" applyFont="1" applyFill="1" applyBorder="1"/>
    <xf numFmtId="3" fontId="8" fillId="5" borderId="5" xfId="0" applyNumberFormat="1" applyFont="1" applyFill="1" applyBorder="1"/>
    <xf numFmtId="3" fontId="8" fillId="6" borderId="5" xfId="0" applyNumberFormat="1" applyFont="1" applyFill="1" applyBorder="1"/>
    <xf numFmtId="3" fontId="8" fillId="7" borderId="5" xfId="0" applyNumberFormat="1" applyFont="1" applyFill="1" applyBorder="1"/>
    <xf numFmtId="3" fontId="8" fillId="8" borderId="5" xfId="1" applyNumberFormat="1" applyFont="1" applyFill="1" applyBorder="1"/>
    <xf numFmtId="3" fontId="8" fillId="8" borderId="5" xfId="2" applyNumberFormat="1" applyFont="1" applyFill="1" applyBorder="1"/>
    <xf numFmtId="3" fontId="8" fillId="0" borderId="5" xfId="0" applyNumberFormat="1" applyFont="1" applyBorder="1"/>
    <xf numFmtId="0" fontId="8" fillId="7" borderId="9" xfId="0" applyFont="1" applyFill="1" applyBorder="1" applyAlignment="1">
      <alignment horizontal="center" wrapText="1"/>
    </xf>
    <xf numFmtId="0" fontId="8" fillId="6" borderId="9" xfId="0" applyFont="1" applyFill="1" applyBorder="1" applyAlignment="1">
      <alignment horizontal="center" wrapText="1"/>
    </xf>
    <xf numFmtId="1" fontId="3" fillId="11" borderId="5" xfId="0" applyNumberFormat="1" applyFont="1" applyFill="1" applyBorder="1" applyAlignment="1">
      <alignment horizontal="left"/>
    </xf>
    <xf numFmtId="1" fontId="4" fillId="11" borderId="5" xfId="0" applyNumberFormat="1" applyFont="1" applyFill="1" applyBorder="1" applyAlignment="1">
      <alignment horizontal="left"/>
    </xf>
    <xf numFmtId="1" fontId="6" fillId="11" borderId="5" xfId="0" applyNumberFormat="1" applyFont="1" applyFill="1" applyBorder="1" applyAlignment="1">
      <alignment horizontal="left"/>
    </xf>
    <xf numFmtId="164" fontId="2" fillId="11" borderId="5" xfId="0" applyNumberFormat="1" applyFont="1" applyFill="1" applyBorder="1" applyAlignment="1">
      <alignment horizontal="left"/>
    </xf>
    <xf numFmtId="0" fontId="1" fillId="11" borderId="5" xfId="0" applyFont="1" applyFill="1" applyBorder="1" applyAlignment="1">
      <alignment horizontal="left"/>
    </xf>
    <xf numFmtId="0" fontId="1" fillId="11" borderId="9" xfId="0" applyFont="1" applyFill="1" applyBorder="1"/>
    <xf numFmtId="0" fontId="3" fillId="8" borderId="5" xfId="0" applyFont="1" applyFill="1" applyBorder="1" applyAlignment="1">
      <alignment horizontal="center" wrapText="1"/>
    </xf>
    <xf numFmtId="0" fontId="3" fillId="13" borderId="5" xfId="0" applyFont="1" applyFill="1" applyBorder="1" applyAlignment="1">
      <alignment horizontal="center" wrapText="1"/>
    </xf>
    <xf numFmtId="3" fontId="3" fillId="7" borderId="4" xfId="0" applyNumberFormat="1" applyFont="1" applyFill="1" applyBorder="1"/>
    <xf numFmtId="0" fontId="11" fillId="0" borderId="0" xfId="0" applyFont="1"/>
    <xf numFmtId="3" fontId="10" fillId="7" borderId="4" xfId="0" applyNumberFormat="1" applyFont="1" applyFill="1" applyBorder="1"/>
    <xf numFmtId="3" fontId="12" fillId="14" borderId="9" xfId="0" applyNumberFormat="1" applyFont="1" applyFill="1" applyBorder="1"/>
    <xf numFmtId="3" fontId="12" fillId="14" borderId="9" xfId="0" applyNumberFormat="1" applyFont="1" applyFill="1" applyBorder="1" applyAlignment="1">
      <alignment horizontal="right" wrapText="1"/>
    </xf>
    <xf numFmtId="3" fontId="12" fillId="14" borderId="13" xfId="0" applyNumberFormat="1" applyFont="1" applyFill="1" applyBorder="1"/>
    <xf numFmtId="3" fontId="12" fillId="14" borderId="5" xfId="0" applyNumberFormat="1" applyFont="1" applyFill="1" applyBorder="1"/>
  </cellXfs>
  <cellStyles count="3">
    <cellStyle name="Normal" xfId="0" builtinId="0"/>
    <cellStyle name="Normal 2" xfId="1" xr:uid="{2685D4AF-A215-487D-A0BE-CF4ACAB14776}"/>
    <cellStyle name="Normal 2 2" xfId="2" xr:uid="{A2245C5D-948C-4F0B-B979-452CC681C9D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A7417D-E20D-407C-8E17-254BAC050725}">
  <dimension ref="A1:AO81"/>
  <sheetViews>
    <sheetView tabSelected="1" workbookViewId="0">
      <selection activeCell="AM17" sqref="AM17"/>
    </sheetView>
  </sheetViews>
  <sheetFormatPr defaultRowHeight="15" x14ac:dyDescent="0.25"/>
  <cols>
    <col min="1" max="7" width="1.7109375" customWidth="1"/>
    <col min="8" max="8" width="10.140625" customWidth="1"/>
    <col min="10" max="10" width="11" customWidth="1"/>
    <col min="11" max="11" width="31.140625" customWidth="1"/>
    <col min="12" max="28" width="0" hidden="1" customWidth="1"/>
    <col min="29" max="29" width="9.7109375" customWidth="1"/>
    <col min="30" max="32" width="0" hidden="1" customWidth="1"/>
    <col min="33" max="33" width="9.7109375" customWidth="1"/>
    <col min="34" max="34" width="0" hidden="1" customWidth="1"/>
    <col min="35" max="35" width="9.7109375" customWidth="1"/>
    <col min="36" max="37" width="9.5703125" customWidth="1"/>
    <col min="38" max="38" width="10.42578125" customWidth="1"/>
    <col min="39" max="39" width="9.5703125" style="165" customWidth="1"/>
    <col min="40" max="40" width="9.140625" style="165" hidden="1" customWidth="1"/>
    <col min="41" max="41" width="9.140625" style="165"/>
  </cols>
  <sheetData>
    <row r="1" spans="1:41" ht="23.25" x14ac:dyDescent="0.25">
      <c r="A1" s="1"/>
      <c r="B1" s="2"/>
      <c r="C1" s="2"/>
      <c r="D1" s="2"/>
      <c r="E1" s="2"/>
      <c r="F1" s="2"/>
      <c r="G1" s="3"/>
      <c r="H1" s="4" t="s">
        <v>0</v>
      </c>
      <c r="I1" s="5"/>
      <c r="J1" s="6" t="s">
        <v>1</v>
      </c>
      <c r="K1" s="7"/>
      <c r="L1" s="8">
        <f t="shared" ref="L1:S1" si="0">L3</f>
        <v>3218040</v>
      </c>
      <c r="M1" s="8">
        <f t="shared" si="0"/>
        <v>427107.30639060313</v>
      </c>
      <c r="N1" s="9">
        <f t="shared" si="0"/>
        <v>3652627</v>
      </c>
      <c r="O1" s="9">
        <f t="shared" si="0"/>
        <v>484786.91353109037</v>
      </c>
      <c r="P1" s="10">
        <f t="shared" si="0"/>
        <v>623600</v>
      </c>
      <c r="Q1" s="10">
        <f t="shared" si="0"/>
        <v>550900</v>
      </c>
      <c r="R1" s="11">
        <f t="shared" si="0"/>
        <v>533980</v>
      </c>
      <c r="S1" s="10">
        <f t="shared" si="0"/>
        <v>0</v>
      </c>
      <c r="T1" s="10"/>
      <c r="U1" s="10"/>
      <c r="V1" s="12">
        <f>V3</f>
        <v>714380</v>
      </c>
      <c r="W1" s="12">
        <f>W3</f>
        <v>750069.92999999993</v>
      </c>
      <c r="X1" s="13">
        <f>X3</f>
        <v>0</v>
      </c>
      <c r="Y1" s="11">
        <v>693529.97</v>
      </c>
      <c r="Z1" s="13">
        <f>Z3</f>
        <v>0</v>
      </c>
      <c r="AA1" s="11"/>
      <c r="AB1" s="11">
        <f t="shared" ref="AB1" si="1">AB3</f>
        <v>889240</v>
      </c>
      <c r="AC1" s="162"/>
      <c r="AD1" s="162"/>
      <c r="AE1" s="163"/>
      <c r="AF1" s="51" t="s">
        <v>71</v>
      </c>
      <c r="AG1" s="162"/>
      <c r="AH1" s="162"/>
      <c r="AI1" s="162" t="s">
        <v>72</v>
      </c>
      <c r="AJ1" s="51">
        <v>2027</v>
      </c>
      <c r="AK1" s="51">
        <v>2028</v>
      </c>
      <c r="AL1" s="162" t="s">
        <v>70</v>
      </c>
      <c r="AM1" s="51" t="s">
        <v>73</v>
      </c>
    </row>
    <row r="2" spans="1:41" x14ac:dyDescent="0.25">
      <c r="A2" s="14"/>
      <c r="B2" s="15"/>
      <c r="C2" s="15"/>
      <c r="D2" s="15"/>
      <c r="E2" s="15"/>
      <c r="F2" s="15"/>
      <c r="G2" s="16"/>
      <c r="H2" s="17" t="s">
        <v>2</v>
      </c>
      <c r="I2" s="18"/>
      <c r="J2" s="19"/>
      <c r="K2" s="20">
        <v>30435</v>
      </c>
      <c r="L2" s="21"/>
      <c r="M2" s="21"/>
      <c r="N2" s="22"/>
      <c r="O2" s="22"/>
      <c r="P2" s="23"/>
      <c r="Q2" s="23"/>
      <c r="R2" s="24"/>
      <c r="S2" s="23"/>
      <c r="T2" s="23"/>
      <c r="U2" s="23"/>
      <c r="V2" s="25"/>
      <c r="W2" s="25"/>
      <c r="Y2" s="24"/>
      <c r="AA2" s="24"/>
      <c r="AB2" s="24"/>
      <c r="AC2" s="25"/>
      <c r="AD2" s="25"/>
      <c r="AE2" s="25"/>
      <c r="AF2" s="24"/>
      <c r="AG2" s="25"/>
      <c r="AH2" s="25"/>
      <c r="AI2" s="25"/>
      <c r="AJ2" s="24"/>
      <c r="AK2" s="24"/>
      <c r="AL2" s="25"/>
      <c r="AM2" s="24"/>
      <c r="AN2"/>
      <c r="AO2"/>
    </row>
    <row r="3" spans="1:41" x14ac:dyDescent="0.25">
      <c r="A3" s="26" t="s">
        <v>3</v>
      </c>
      <c r="B3" s="27"/>
      <c r="C3" s="27"/>
      <c r="D3" s="27"/>
      <c r="E3" s="27"/>
      <c r="F3" s="27"/>
      <c r="G3" s="28"/>
      <c r="H3" s="29"/>
      <c r="I3" s="30" t="s">
        <v>4</v>
      </c>
      <c r="J3" s="31"/>
      <c r="K3" s="32"/>
      <c r="L3" s="33">
        <f t="shared" ref="L3:S3" si="2">L4+L27+L66+L74</f>
        <v>3218040</v>
      </c>
      <c r="M3" s="33">
        <f t="shared" si="2"/>
        <v>427107.30639060313</v>
      </c>
      <c r="N3" s="34">
        <f t="shared" si="2"/>
        <v>3652627</v>
      </c>
      <c r="O3" s="34">
        <f t="shared" si="2"/>
        <v>484786.91353109037</v>
      </c>
      <c r="P3" s="35">
        <f t="shared" si="2"/>
        <v>623600</v>
      </c>
      <c r="Q3" s="35">
        <f t="shared" si="2"/>
        <v>550900</v>
      </c>
      <c r="R3" s="36">
        <f t="shared" si="2"/>
        <v>533980</v>
      </c>
      <c r="S3" s="35">
        <f t="shared" si="2"/>
        <v>0</v>
      </c>
      <c r="T3" s="35"/>
      <c r="U3" s="35"/>
      <c r="V3" s="37">
        <f>V4+V27+V66+V74</f>
        <v>714380</v>
      </c>
      <c r="W3" s="37">
        <f>W4+W27+W66+W74</f>
        <v>750069.92999999993</v>
      </c>
      <c r="X3" s="38">
        <f>X4+X27+X66+X74</f>
        <v>0</v>
      </c>
      <c r="Y3" s="36">
        <v>693529.97</v>
      </c>
      <c r="Z3" s="38">
        <f>Z4+Z27+Z66+Z74</f>
        <v>0</v>
      </c>
      <c r="AA3" s="36"/>
      <c r="AB3" s="36">
        <f t="shared" ref="AB3:AI3" si="3">AB4+AB27+AB66+AB74</f>
        <v>889240</v>
      </c>
      <c r="AC3" s="37">
        <f t="shared" si="3"/>
        <v>889240</v>
      </c>
      <c r="AD3" s="37">
        <f t="shared" si="3"/>
        <v>889240</v>
      </c>
      <c r="AE3" s="37">
        <f t="shared" si="3"/>
        <v>889240</v>
      </c>
      <c r="AF3" s="36">
        <f t="shared" si="3"/>
        <v>766313.49</v>
      </c>
      <c r="AG3" s="37">
        <f t="shared" si="3"/>
        <v>889240</v>
      </c>
      <c r="AH3" s="37">
        <f t="shared" si="3"/>
        <v>160740</v>
      </c>
      <c r="AI3" s="37">
        <f t="shared" si="3"/>
        <v>1013200</v>
      </c>
      <c r="AJ3" s="36">
        <f>AJ4+AJ27+AJ66+AJ74</f>
        <v>1079600</v>
      </c>
      <c r="AK3" s="36">
        <f>AK4+AK27+AK66+AK74</f>
        <v>1127400</v>
      </c>
      <c r="AL3" s="37">
        <f t="shared" ref="AL3" si="4">AL4+AL27+AL66+AL74</f>
        <v>1030928.84</v>
      </c>
      <c r="AM3" s="36"/>
      <c r="AN3" s="164" t="b">
        <f>_xlfn.ISFORMULA(AM3)</f>
        <v>0</v>
      </c>
      <c r="AO3"/>
    </row>
    <row r="4" spans="1:41" x14ac:dyDescent="0.25">
      <c r="A4" s="39" t="s">
        <v>5</v>
      </c>
      <c r="B4" s="40"/>
      <c r="C4" s="40"/>
      <c r="D4" s="40"/>
      <c r="E4" s="40"/>
      <c r="F4" s="40"/>
      <c r="G4" s="40"/>
      <c r="H4" s="41"/>
      <c r="I4" s="42" t="s">
        <v>6</v>
      </c>
      <c r="J4" s="43"/>
      <c r="K4" s="44"/>
      <c r="L4" s="33">
        <f t="shared" ref="L4:S4" si="5">L6</f>
        <v>2562776</v>
      </c>
      <c r="M4" s="33">
        <f t="shared" si="5"/>
        <v>340138.8280576017</v>
      </c>
      <c r="N4" s="34">
        <f t="shared" si="5"/>
        <v>2734630</v>
      </c>
      <c r="O4" s="34">
        <f t="shared" si="5"/>
        <v>362947.77357488888</v>
      </c>
      <c r="P4" s="35">
        <f t="shared" si="5"/>
        <v>497600</v>
      </c>
      <c r="Q4" s="35">
        <f t="shared" si="5"/>
        <v>429600</v>
      </c>
      <c r="R4" s="36">
        <f t="shared" si="5"/>
        <v>404073</v>
      </c>
      <c r="S4" s="35">
        <f t="shared" si="5"/>
        <v>0</v>
      </c>
      <c r="T4" s="35"/>
      <c r="U4" s="35"/>
      <c r="V4" s="37">
        <f>V6</f>
        <v>553710</v>
      </c>
      <c r="W4" s="37">
        <f>W6</f>
        <v>594050</v>
      </c>
      <c r="X4" s="38">
        <f>X6</f>
        <v>0</v>
      </c>
      <c r="Y4" s="36">
        <v>529932.23</v>
      </c>
      <c r="Z4" s="38">
        <f>Z6</f>
        <v>0</v>
      </c>
      <c r="AA4" s="36"/>
      <c r="AB4" s="36">
        <f t="shared" ref="AB4:AH4" si="6">AB6</f>
        <v>737500</v>
      </c>
      <c r="AC4" s="37">
        <f t="shared" si="6"/>
        <v>737500</v>
      </c>
      <c r="AD4" s="37">
        <f t="shared" si="6"/>
        <v>737500</v>
      </c>
      <c r="AE4" s="37">
        <f t="shared" si="6"/>
        <v>737500</v>
      </c>
      <c r="AF4" s="36">
        <f t="shared" si="6"/>
        <v>661185.48</v>
      </c>
      <c r="AG4" s="37">
        <f t="shared" si="6"/>
        <v>737500</v>
      </c>
      <c r="AH4" s="37">
        <f t="shared" si="6"/>
        <v>9000</v>
      </c>
      <c r="AI4" s="37">
        <f>AI6</f>
        <v>856100</v>
      </c>
      <c r="AJ4" s="36">
        <f>AJ6</f>
        <v>905400</v>
      </c>
      <c r="AK4" s="36">
        <f>AK6</f>
        <v>941500</v>
      </c>
      <c r="AL4" s="37">
        <f>AL6</f>
        <v>893314.57000000007</v>
      </c>
      <c r="AM4" s="36"/>
      <c r="AN4" s="164" t="b">
        <f t="shared" ref="AN4:AN67" si="7">_xlfn.ISFORMULA(AM4)</f>
        <v>0</v>
      </c>
      <c r="AO4"/>
    </row>
    <row r="5" spans="1:41" x14ac:dyDescent="0.25">
      <c r="A5" s="45"/>
      <c r="B5" s="45"/>
      <c r="C5" s="45"/>
      <c r="D5" s="45"/>
      <c r="E5" s="45"/>
      <c r="F5" s="45"/>
      <c r="G5" s="45"/>
      <c r="H5" s="45"/>
      <c r="I5" s="46"/>
      <c r="J5" s="47"/>
      <c r="K5" s="47"/>
      <c r="L5" s="48"/>
      <c r="M5" s="48"/>
      <c r="N5" s="49"/>
      <c r="O5" s="49"/>
      <c r="P5" s="50"/>
      <c r="Q5" s="50"/>
      <c r="R5" s="51"/>
      <c r="S5" s="50"/>
      <c r="T5" s="50"/>
      <c r="U5" s="50"/>
      <c r="V5" s="52"/>
      <c r="W5" s="52"/>
      <c r="Y5" s="51"/>
      <c r="AA5" s="51"/>
      <c r="AB5" s="51"/>
      <c r="AC5" s="52"/>
      <c r="AD5" s="52"/>
      <c r="AE5" s="52"/>
      <c r="AF5" s="51"/>
      <c r="AG5" s="52"/>
      <c r="AH5" s="52"/>
      <c r="AI5" s="52"/>
      <c r="AJ5" s="51"/>
      <c r="AK5" s="51"/>
      <c r="AL5" s="52"/>
      <c r="AM5" s="51"/>
      <c r="AN5" s="164" t="b">
        <f t="shared" si="7"/>
        <v>0</v>
      </c>
      <c r="AO5"/>
    </row>
    <row r="6" spans="1:41" x14ac:dyDescent="0.25">
      <c r="A6" s="53"/>
      <c r="B6" s="53"/>
      <c r="C6" s="53"/>
      <c r="D6" s="53"/>
      <c r="E6" s="53"/>
      <c r="F6" s="53"/>
      <c r="G6" s="53"/>
      <c r="H6" s="54"/>
      <c r="I6" s="55"/>
      <c r="J6" s="56">
        <v>3</v>
      </c>
      <c r="K6" s="57" t="s">
        <v>7</v>
      </c>
      <c r="L6" s="33">
        <f t="shared" ref="L6:S6" si="8">L7+L20</f>
        <v>2562776</v>
      </c>
      <c r="M6" s="33">
        <f t="shared" si="8"/>
        <v>340138.8280576017</v>
      </c>
      <c r="N6" s="34">
        <f t="shared" si="8"/>
        <v>2734630</v>
      </c>
      <c r="O6" s="34">
        <f t="shared" si="8"/>
        <v>362947.77357488888</v>
      </c>
      <c r="P6" s="35">
        <f t="shared" si="8"/>
        <v>497600</v>
      </c>
      <c r="Q6" s="35">
        <f t="shared" si="8"/>
        <v>429600</v>
      </c>
      <c r="R6" s="36">
        <f t="shared" si="8"/>
        <v>404073</v>
      </c>
      <c r="S6" s="35">
        <f t="shared" si="8"/>
        <v>0</v>
      </c>
      <c r="T6" s="35"/>
      <c r="U6" s="35"/>
      <c r="V6" s="37">
        <f>V7+V20</f>
        <v>553710</v>
      </c>
      <c r="W6" s="37">
        <f>W7+W20</f>
        <v>594050</v>
      </c>
      <c r="X6" s="38">
        <f>X7+X20</f>
        <v>0</v>
      </c>
      <c r="Y6" s="36">
        <v>529932.23</v>
      </c>
      <c r="Z6" s="38">
        <f>Z7+Z20</f>
        <v>0</v>
      </c>
      <c r="AA6" s="36"/>
      <c r="AB6" s="36">
        <f t="shared" ref="AB6:AI6" si="9">AB7+AB20</f>
        <v>737500</v>
      </c>
      <c r="AC6" s="37">
        <f t="shared" si="9"/>
        <v>737500</v>
      </c>
      <c r="AD6" s="37">
        <f t="shared" si="9"/>
        <v>737500</v>
      </c>
      <c r="AE6" s="37">
        <f t="shared" si="9"/>
        <v>737500</v>
      </c>
      <c r="AF6" s="36">
        <f t="shared" si="9"/>
        <v>661185.48</v>
      </c>
      <c r="AG6" s="37">
        <f t="shared" si="9"/>
        <v>737500</v>
      </c>
      <c r="AH6" s="37">
        <f t="shared" si="9"/>
        <v>9000</v>
      </c>
      <c r="AI6" s="37">
        <f t="shared" si="9"/>
        <v>856100</v>
      </c>
      <c r="AJ6" s="36">
        <f>AJ7+AJ20</f>
        <v>905400</v>
      </c>
      <c r="AK6" s="36">
        <f>AK7+AK20</f>
        <v>941500</v>
      </c>
      <c r="AL6" s="37">
        <f t="shared" ref="AL6" si="10">AL7+AL20</f>
        <v>893314.57000000007</v>
      </c>
      <c r="AM6" s="36"/>
      <c r="AN6" s="164" t="b">
        <f t="shared" si="7"/>
        <v>0</v>
      </c>
      <c r="AO6"/>
    </row>
    <row r="7" spans="1:41" x14ac:dyDescent="0.25">
      <c r="A7" s="58"/>
      <c r="B7" s="58"/>
      <c r="C7" s="58"/>
      <c r="D7" s="58"/>
      <c r="E7" s="58"/>
      <c r="F7" s="58"/>
      <c r="G7" s="58"/>
      <c r="H7" s="59"/>
      <c r="I7" s="60"/>
      <c r="J7" s="61">
        <v>31</v>
      </c>
      <c r="K7" s="62" t="s">
        <v>8</v>
      </c>
      <c r="L7" s="33">
        <f t="shared" ref="L7:S7" si="11">L9+L12+L15</f>
        <v>2433988</v>
      </c>
      <c r="M7" s="33">
        <f t="shared" si="11"/>
        <v>323045.72300749883</v>
      </c>
      <c r="N7" s="34">
        <f t="shared" si="11"/>
        <v>2554890</v>
      </c>
      <c r="O7" s="34">
        <f t="shared" si="11"/>
        <v>339092.17599044397</v>
      </c>
      <c r="P7" s="35">
        <f t="shared" si="11"/>
        <v>467700</v>
      </c>
      <c r="Q7" s="35">
        <f t="shared" si="11"/>
        <v>396300</v>
      </c>
      <c r="R7" s="36">
        <f t="shared" si="11"/>
        <v>372990</v>
      </c>
      <c r="S7" s="35">
        <f t="shared" si="11"/>
        <v>0</v>
      </c>
      <c r="T7" s="35"/>
      <c r="U7" s="35"/>
      <c r="V7" s="37">
        <f>V9+V12+V15</f>
        <v>516060</v>
      </c>
      <c r="W7" s="37">
        <f>W9+W12+W15</f>
        <v>558150</v>
      </c>
      <c r="X7" s="38">
        <f>X9+X12+X15</f>
        <v>0</v>
      </c>
      <c r="Y7" s="36">
        <v>497454.86</v>
      </c>
      <c r="Z7" s="38">
        <f>Z9+Z12+Z15</f>
        <v>0</v>
      </c>
      <c r="AA7" s="36"/>
      <c r="AB7" s="36">
        <f t="shared" ref="AB7:AH7" si="12">AB9+AB12+AB15</f>
        <v>689100</v>
      </c>
      <c r="AC7" s="37">
        <f t="shared" si="12"/>
        <v>689100</v>
      </c>
      <c r="AD7" s="37">
        <f t="shared" si="12"/>
        <v>689100</v>
      </c>
      <c r="AE7" s="37">
        <f t="shared" si="12"/>
        <v>689100</v>
      </c>
      <c r="AF7" s="36">
        <f t="shared" si="12"/>
        <v>632685.38</v>
      </c>
      <c r="AG7" s="37">
        <f t="shared" si="12"/>
        <v>689100</v>
      </c>
      <c r="AH7" s="37">
        <f t="shared" si="12"/>
        <v>9000</v>
      </c>
      <c r="AI7" s="37">
        <f>AI9+AI12+AI15</f>
        <v>817100</v>
      </c>
      <c r="AJ7" s="36">
        <f>AJ9+AJ12+AJ15</f>
        <v>864600</v>
      </c>
      <c r="AK7" s="36">
        <f>AK9+AK12+AK15</f>
        <v>899700</v>
      </c>
      <c r="AL7" s="37">
        <f>AL9+AL12+AL15</f>
        <v>856870.16</v>
      </c>
      <c r="AM7" s="36"/>
      <c r="AN7" s="164" t="b">
        <f t="shared" si="7"/>
        <v>0</v>
      </c>
      <c r="AO7"/>
    </row>
    <row r="8" spans="1:41" x14ac:dyDescent="0.25">
      <c r="A8" s="45"/>
      <c r="B8" s="45"/>
      <c r="C8" s="45"/>
      <c r="D8" s="45"/>
      <c r="E8" s="45"/>
      <c r="F8" s="45"/>
      <c r="G8" s="45"/>
      <c r="H8" s="63"/>
      <c r="I8" s="64"/>
      <c r="J8" s="47"/>
      <c r="K8" s="65"/>
      <c r="L8" s="66"/>
      <c r="M8" s="66"/>
      <c r="N8" s="67"/>
      <c r="O8" s="67"/>
      <c r="P8" s="68"/>
      <c r="Q8" s="68"/>
      <c r="R8" s="69"/>
      <c r="S8" s="68"/>
      <c r="T8" s="68"/>
      <c r="U8" s="68"/>
      <c r="V8" s="70"/>
      <c r="W8" s="70"/>
      <c r="Y8" s="69"/>
      <c r="AA8" s="69"/>
      <c r="AB8" s="69"/>
      <c r="AC8" s="70"/>
      <c r="AD8" s="70"/>
      <c r="AE8" s="70"/>
      <c r="AF8" s="69"/>
      <c r="AG8" s="70"/>
      <c r="AH8" s="70"/>
      <c r="AI8" s="70"/>
      <c r="AJ8" s="69"/>
      <c r="AK8" s="69"/>
      <c r="AL8" s="70"/>
      <c r="AM8" s="69"/>
      <c r="AN8" s="164" t="b">
        <f t="shared" si="7"/>
        <v>0</v>
      </c>
      <c r="AO8"/>
    </row>
    <row r="9" spans="1:41" x14ac:dyDescent="0.25">
      <c r="A9" s="71"/>
      <c r="B9" s="71"/>
      <c r="C9" s="71"/>
      <c r="D9" s="71"/>
      <c r="E9" s="71"/>
      <c r="F9" s="71"/>
      <c r="G9" s="71"/>
      <c r="H9" s="72"/>
      <c r="I9" s="73"/>
      <c r="J9" s="74">
        <v>311</v>
      </c>
      <c r="K9" s="75" t="s">
        <v>9</v>
      </c>
      <c r="L9" s="76">
        <f t="shared" ref="L9:W9" si="13">L10</f>
        <v>2042317</v>
      </c>
      <c r="M9" s="76">
        <f t="shared" si="13"/>
        <v>271062.04791293381</v>
      </c>
      <c r="N9" s="77">
        <f t="shared" si="13"/>
        <v>2128913</v>
      </c>
      <c r="O9" s="77">
        <f t="shared" si="13"/>
        <v>282555.31223040679</v>
      </c>
      <c r="P9" s="78">
        <f t="shared" si="13"/>
        <v>409400</v>
      </c>
      <c r="Q9" s="78">
        <f t="shared" si="13"/>
        <v>323300</v>
      </c>
      <c r="R9" s="79">
        <f t="shared" si="13"/>
        <v>313632</v>
      </c>
      <c r="S9" s="78">
        <f t="shared" si="13"/>
        <v>0</v>
      </c>
      <c r="T9" s="78"/>
      <c r="U9" s="78"/>
      <c r="V9" s="80">
        <f t="shared" si="13"/>
        <v>425720</v>
      </c>
      <c r="W9" s="80">
        <f t="shared" si="13"/>
        <v>470000</v>
      </c>
      <c r="X9" s="81">
        <f>X10</f>
        <v>0</v>
      </c>
      <c r="Y9" s="79">
        <v>418981.35</v>
      </c>
      <c r="Z9" s="81">
        <f>Z10</f>
        <v>0</v>
      </c>
      <c r="AA9" s="79"/>
      <c r="AB9" s="79">
        <f>AB10</f>
        <v>582000</v>
      </c>
      <c r="AC9" s="80">
        <f t="shared" ref="AC9:AL9" si="14">AC10</f>
        <v>582000</v>
      </c>
      <c r="AD9" s="80">
        <f t="shared" si="14"/>
        <v>582000</v>
      </c>
      <c r="AE9" s="80">
        <f t="shared" si="14"/>
        <v>582000</v>
      </c>
      <c r="AF9" s="79">
        <f t="shared" si="14"/>
        <v>530239</v>
      </c>
      <c r="AG9" s="80">
        <f t="shared" si="14"/>
        <v>582000</v>
      </c>
      <c r="AH9" s="80">
        <f t="shared" si="14"/>
        <v>0</v>
      </c>
      <c r="AI9" s="80">
        <f t="shared" si="14"/>
        <v>677000</v>
      </c>
      <c r="AJ9" s="79">
        <f t="shared" si="14"/>
        <v>720000</v>
      </c>
      <c r="AK9" s="79">
        <f t="shared" si="14"/>
        <v>750000</v>
      </c>
      <c r="AL9" s="80">
        <f t="shared" si="14"/>
        <v>707115.9</v>
      </c>
      <c r="AM9" s="79" t="str">
        <f>AM10</f>
        <v>752 586,95</v>
      </c>
      <c r="AN9" s="164" t="b">
        <f t="shared" si="7"/>
        <v>1</v>
      </c>
      <c r="AO9"/>
    </row>
    <row r="10" spans="1:41" x14ac:dyDescent="0.25">
      <c r="A10" s="82"/>
      <c r="B10" s="82"/>
      <c r="C10" s="82"/>
      <c r="D10" s="82"/>
      <c r="E10" s="82"/>
      <c r="F10" s="82"/>
      <c r="G10" s="82"/>
      <c r="H10" s="83">
        <v>32</v>
      </c>
      <c r="I10" s="84">
        <v>911</v>
      </c>
      <c r="J10" s="85">
        <v>3111</v>
      </c>
      <c r="K10" s="86" t="s">
        <v>10</v>
      </c>
      <c r="L10" s="87">
        <v>2042317</v>
      </c>
      <c r="M10" s="87">
        <f>2042317/7.5345</f>
        <v>271062.04791293381</v>
      </c>
      <c r="N10" s="88">
        <v>2128913</v>
      </c>
      <c r="O10" s="88">
        <f>N10/7.5345</f>
        <v>282555.31223040679</v>
      </c>
      <c r="P10" s="89">
        <v>409400</v>
      </c>
      <c r="Q10" s="90">
        <v>323300</v>
      </c>
      <c r="R10" s="91">
        <v>313632</v>
      </c>
      <c r="S10" s="89"/>
      <c r="T10" s="89"/>
      <c r="U10" s="89"/>
      <c r="V10" s="92">
        <v>425720</v>
      </c>
      <c r="W10" s="92">
        <v>470000</v>
      </c>
      <c r="Y10" s="91">
        <v>418981.35</v>
      </c>
      <c r="AA10" s="91"/>
      <c r="AB10" s="91">
        <v>582000</v>
      </c>
      <c r="AC10" s="92">
        <v>582000</v>
      </c>
      <c r="AD10" s="92">
        <v>582000</v>
      </c>
      <c r="AE10" s="92">
        <v>582000</v>
      </c>
      <c r="AF10" s="91">
        <v>530239</v>
      </c>
      <c r="AG10" s="92">
        <v>582000</v>
      </c>
      <c r="AH10" s="92"/>
      <c r="AI10" s="92">
        <v>677000</v>
      </c>
      <c r="AJ10" s="91">
        <v>720000</v>
      </c>
      <c r="AK10" s="91">
        <v>750000</v>
      </c>
      <c r="AL10" s="93">
        <v>707115.9</v>
      </c>
      <c r="AM10" s="167" t="s">
        <v>74</v>
      </c>
      <c r="AN10" s="166" t="b">
        <f t="shared" si="7"/>
        <v>0</v>
      </c>
    </row>
    <row r="11" spans="1:41" x14ac:dyDescent="0.25">
      <c r="A11" s="45"/>
      <c r="B11" s="45"/>
      <c r="C11" s="45"/>
      <c r="D11" s="45"/>
      <c r="E11" s="45"/>
      <c r="F11" s="45"/>
      <c r="G11" s="45"/>
      <c r="H11" s="45"/>
      <c r="I11" s="94"/>
      <c r="J11" s="56"/>
      <c r="K11" s="65"/>
      <c r="L11" s="66"/>
      <c r="M11" s="66"/>
      <c r="N11" s="67"/>
      <c r="O11" s="67"/>
      <c r="P11" s="68"/>
      <c r="Q11" s="68"/>
      <c r="R11" s="69"/>
      <c r="S11" s="68"/>
      <c r="T11" s="68"/>
      <c r="U11" s="68"/>
      <c r="V11" s="70"/>
      <c r="W11" s="70"/>
      <c r="Y11" s="69"/>
      <c r="AA11" s="69"/>
      <c r="AB11" s="69"/>
      <c r="AC11" s="70"/>
      <c r="AD11" s="70"/>
      <c r="AE11" s="70"/>
      <c r="AF11" s="69"/>
      <c r="AG11" s="70"/>
      <c r="AH11" s="70"/>
      <c r="AI11" s="70"/>
      <c r="AJ11" s="69"/>
      <c r="AK11" s="69"/>
      <c r="AL11" s="70"/>
      <c r="AM11" s="69"/>
      <c r="AN11" s="164" t="b">
        <f t="shared" si="7"/>
        <v>0</v>
      </c>
      <c r="AO11"/>
    </row>
    <row r="12" spans="1:41" x14ac:dyDescent="0.25">
      <c r="A12" s="95"/>
      <c r="B12" s="95"/>
      <c r="C12" s="95"/>
      <c r="D12" s="95"/>
      <c r="E12" s="95"/>
      <c r="F12" s="95"/>
      <c r="G12" s="95"/>
      <c r="H12" s="96"/>
      <c r="I12" s="97"/>
      <c r="J12" s="98">
        <v>312</v>
      </c>
      <c r="K12" s="99" t="s">
        <v>11</v>
      </c>
      <c r="L12" s="8">
        <f t="shared" ref="L12:W12" si="15">L13</f>
        <v>39500</v>
      </c>
      <c r="M12" s="8">
        <f t="shared" si="15"/>
        <v>5242.5509323777287</v>
      </c>
      <c r="N12" s="9">
        <f t="shared" si="15"/>
        <v>94000</v>
      </c>
      <c r="O12" s="9">
        <f t="shared" si="15"/>
        <v>12475.943990974849</v>
      </c>
      <c r="P12" s="10">
        <f t="shared" si="15"/>
        <v>8000</v>
      </c>
      <c r="Q12" s="10">
        <f t="shared" si="15"/>
        <v>18000</v>
      </c>
      <c r="R12" s="11">
        <f t="shared" si="15"/>
        <v>11755</v>
      </c>
      <c r="S12" s="10">
        <f t="shared" si="15"/>
        <v>0</v>
      </c>
      <c r="T12" s="10"/>
      <c r="U12" s="10"/>
      <c r="V12" s="12">
        <f t="shared" si="15"/>
        <v>18000</v>
      </c>
      <c r="W12" s="12">
        <f t="shared" si="15"/>
        <v>7600</v>
      </c>
      <c r="X12" s="13">
        <f>X13</f>
        <v>0</v>
      </c>
      <c r="Y12" s="11">
        <v>7347.98</v>
      </c>
      <c r="Z12" s="13">
        <f>Z13</f>
        <v>0</v>
      </c>
      <c r="AA12" s="11"/>
      <c r="AB12" s="11">
        <f>AB13</f>
        <v>9000</v>
      </c>
      <c r="AC12" s="12">
        <f t="shared" ref="AC12:AL12" si="16">AC13</f>
        <v>9000</v>
      </c>
      <c r="AD12" s="12">
        <f t="shared" si="16"/>
        <v>9000</v>
      </c>
      <c r="AE12" s="12">
        <f t="shared" si="16"/>
        <v>9000</v>
      </c>
      <c r="AF12" s="11">
        <f t="shared" si="16"/>
        <v>13200</v>
      </c>
      <c r="AG12" s="12">
        <f t="shared" si="16"/>
        <v>9000</v>
      </c>
      <c r="AH12" s="12">
        <f t="shared" si="16"/>
        <v>9000</v>
      </c>
      <c r="AI12" s="12">
        <f t="shared" si="16"/>
        <v>21600</v>
      </c>
      <c r="AJ12" s="11">
        <f t="shared" si="16"/>
        <v>22900</v>
      </c>
      <c r="AK12" s="11">
        <f t="shared" si="16"/>
        <v>23000</v>
      </c>
      <c r="AL12" s="12">
        <f t="shared" si="16"/>
        <v>30355</v>
      </c>
      <c r="AM12" s="11" t="s">
        <v>75</v>
      </c>
      <c r="AN12" s="164" t="b">
        <f t="shared" si="7"/>
        <v>0</v>
      </c>
      <c r="AO12"/>
    </row>
    <row r="13" spans="1:41" x14ac:dyDescent="0.25">
      <c r="A13" s="82"/>
      <c r="B13" s="82"/>
      <c r="C13" s="82"/>
      <c r="D13" s="82"/>
      <c r="E13" s="82"/>
      <c r="F13" s="82"/>
      <c r="G13" s="82"/>
      <c r="H13" s="83">
        <v>33</v>
      </c>
      <c r="I13" s="84">
        <v>911</v>
      </c>
      <c r="J13" s="85">
        <v>3121</v>
      </c>
      <c r="K13" s="86" t="s">
        <v>12</v>
      </c>
      <c r="L13" s="87">
        <v>39500</v>
      </c>
      <c r="M13" s="87">
        <f>39500/7.5345</f>
        <v>5242.5509323777287</v>
      </c>
      <c r="N13" s="88">
        <v>94000</v>
      </c>
      <c r="O13" s="88">
        <f>N13/7.5345</f>
        <v>12475.943990974849</v>
      </c>
      <c r="P13" s="89">
        <v>8000</v>
      </c>
      <c r="Q13" s="90">
        <v>18000</v>
      </c>
      <c r="R13" s="91">
        <v>11755</v>
      </c>
      <c r="S13" s="89"/>
      <c r="T13" s="89"/>
      <c r="U13" s="89"/>
      <c r="V13" s="92">
        <v>18000</v>
      </c>
      <c r="W13" s="92">
        <v>7600</v>
      </c>
      <c r="Y13" s="91">
        <v>7347.98</v>
      </c>
      <c r="AA13" s="91"/>
      <c r="AB13" s="91">
        <v>9000</v>
      </c>
      <c r="AC13" s="92">
        <v>9000</v>
      </c>
      <c r="AD13" s="92">
        <v>9000</v>
      </c>
      <c r="AE13" s="92">
        <v>9000</v>
      </c>
      <c r="AF13" s="91">
        <v>13200</v>
      </c>
      <c r="AG13" s="92">
        <v>9000</v>
      </c>
      <c r="AH13" s="92">
        <v>9000</v>
      </c>
      <c r="AI13" s="92">
        <v>21600</v>
      </c>
      <c r="AJ13" s="91">
        <v>22900</v>
      </c>
      <c r="AK13" s="91">
        <v>23000</v>
      </c>
      <c r="AL13" s="93">
        <v>30355</v>
      </c>
      <c r="AM13" s="167">
        <v>33</v>
      </c>
      <c r="AN13" s="166" t="b">
        <f t="shared" si="7"/>
        <v>0</v>
      </c>
    </row>
    <row r="14" spans="1:41" x14ac:dyDescent="0.25">
      <c r="A14" s="45"/>
      <c r="B14" s="45"/>
      <c r="C14" s="45"/>
      <c r="D14" s="45"/>
      <c r="E14" s="45"/>
      <c r="F14" s="45"/>
      <c r="G14" s="45"/>
      <c r="H14" s="45"/>
      <c r="I14" s="46"/>
      <c r="J14" s="47"/>
      <c r="K14" s="47"/>
      <c r="L14" s="48"/>
      <c r="M14" s="48"/>
      <c r="N14" s="49"/>
      <c r="O14" s="49"/>
      <c r="P14" s="50"/>
      <c r="Q14" s="50"/>
      <c r="R14" s="51"/>
      <c r="S14" s="50"/>
      <c r="T14" s="50"/>
      <c r="U14" s="50"/>
      <c r="V14" s="52"/>
      <c r="W14" s="52"/>
      <c r="Y14" s="51"/>
      <c r="AA14" s="51"/>
      <c r="AB14" s="51"/>
      <c r="AC14" s="52"/>
      <c r="AD14" s="52"/>
      <c r="AE14" s="52"/>
      <c r="AF14" s="51"/>
      <c r="AG14" s="52"/>
      <c r="AH14" s="52"/>
      <c r="AI14" s="52"/>
      <c r="AJ14" s="51"/>
      <c r="AK14" s="51"/>
      <c r="AL14" s="52"/>
      <c r="AM14" s="51"/>
      <c r="AN14" s="164" t="b">
        <f t="shared" si="7"/>
        <v>0</v>
      </c>
      <c r="AO14"/>
    </row>
    <row r="15" spans="1:41" x14ac:dyDescent="0.25">
      <c r="A15" s="95"/>
      <c r="B15" s="95"/>
      <c r="C15" s="95"/>
      <c r="D15" s="95"/>
      <c r="E15" s="95"/>
      <c r="F15" s="95"/>
      <c r="G15" s="95"/>
      <c r="H15" s="100"/>
      <c r="I15" s="101"/>
      <c r="J15" s="102">
        <v>313</v>
      </c>
      <c r="K15" s="103" t="s">
        <v>13</v>
      </c>
      <c r="L15" s="33">
        <f t="shared" ref="L15:S15" si="17">L17+L18</f>
        <v>352171</v>
      </c>
      <c r="M15" s="33">
        <f t="shared" si="17"/>
        <v>46741.124162187269</v>
      </c>
      <c r="N15" s="34">
        <f t="shared" si="17"/>
        <v>331977</v>
      </c>
      <c r="O15" s="34">
        <f t="shared" si="17"/>
        <v>44060.919769062311</v>
      </c>
      <c r="P15" s="35">
        <f t="shared" si="17"/>
        <v>50300</v>
      </c>
      <c r="Q15" s="35">
        <f t="shared" si="17"/>
        <v>55000</v>
      </c>
      <c r="R15" s="36">
        <f t="shared" si="17"/>
        <v>47603</v>
      </c>
      <c r="S15" s="35">
        <f t="shared" si="17"/>
        <v>0</v>
      </c>
      <c r="T15" s="35"/>
      <c r="U15" s="35"/>
      <c r="V15" s="37">
        <f>V17+V18</f>
        <v>72340</v>
      </c>
      <c r="W15" s="37">
        <f>W17+W18</f>
        <v>80550</v>
      </c>
      <c r="X15" s="38">
        <f>X17+X18</f>
        <v>0</v>
      </c>
      <c r="Y15" s="36">
        <v>71125.53</v>
      </c>
      <c r="Z15" s="38">
        <f>Z17+Z18</f>
        <v>0</v>
      </c>
      <c r="AA15" s="36"/>
      <c r="AB15" s="36">
        <f t="shared" ref="AB15:AH15" si="18">AB17+AB18</f>
        <v>98100</v>
      </c>
      <c r="AC15" s="37">
        <f t="shared" si="18"/>
        <v>98100</v>
      </c>
      <c r="AD15" s="37">
        <f t="shared" si="18"/>
        <v>98100</v>
      </c>
      <c r="AE15" s="37">
        <f t="shared" si="18"/>
        <v>98100</v>
      </c>
      <c r="AF15" s="36">
        <f t="shared" si="18"/>
        <v>89246.38</v>
      </c>
      <c r="AG15" s="37">
        <f t="shared" si="18"/>
        <v>98100</v>
      </c>
      <c r="AH15" s="37">
        <f t="shared" si="18"/>
        <v>0</v>
      </c>
      <c r="AI15" s="37">
        <f>AI17+AI18</f>
        <v>118500</v>
      </c>
      <c r="AJ15" s="36">
        <f>AJ17+AJ18</f>
        <v>121700</v>
      </c>
      <c r="AK15" s="36">
        <f>AK17+AK18</f>
        <v>126700</v>
      </c>
      <c r="AL15" s="37">
        <f>AL17+AL18</f>
        <v>119399.26</v>
      </c>
      <c r="AM15" s="36">
        <v>121000</v>
      </c>
      <c r="AN15" s="164" t="b">
        <f t="shared" si="7"/>
        <v>0</v>
      </c>
      <c r="AO15"/>
    </row>
    <row r="16" spans="1:41" x14ac:dyDescent="0.25">
      <c r="A16" s="53"/>
      <c r="B16" s="53"/>
      <c r="C16" s="53"/>
      <c r="D16" s="53"/>
      <c r="E16" s="53"/>
      <c r="F16" s="53"/>
      <c r="G16" s="53"/>
      <c r="H16" s="53"/>
      <c r="I16" s="104"/>
      <c r="J16" s="57"/>
      <c r="K16" s="105"/>
      <c r="L16" s="48">
        <v>1</v>
      </c>
      <c r="M16" s="48">
        <v>2</v>
      </c>
      <c r="N16" s="49">
        <v>3</v>
      </c>
      <c r="O16" s="49">
        <v>4</v>
      </c>
      <c r="P16" s="50">
        <v>5</v>
      </c>
      <c r="Q16" s="50">
        <v>6</v>
      </c>
      <c r="R16" s="51"/>
      <c r="S16" s="50"/>
      <c r="T16" s="50"/>
      <c r="U16" s="50"/>
      <c r="V16" s="52">
        <v>5</v>
      </c>
      <c r="W16" s="52"/>
      <c r="Y16" s="51"/>
      <c r="AA16" s="51"/>
      <c r="AB16" s="51"/>
      <c r="AC16" s="52"/>
      <c r="AD16" s="52"/>
      <c r="AE16" s="52"/>
      <c r="AF16" s="51"/>
      <c r="AG16" s="52"/>
      <c r="AH16" s="52"/>
      <c r="AI16" s="52"/>
      <c r="AJ16" s="51"/>
      <c r="AK16" s="51"/>
      <c r="AL16" s="52"/>
      <c r="AM16" s="51"/>
      <c r="AN16" s="164" t="b">
        <f t="shared" si="7"/>
        <v>0</v>
      </c>
      <c r="AO16"/>
    </row>
    <row r="17" spans="1:41" x14ac:dyDescent="0.25">
      <c r="A17" s="82"/>
      <c r="B17" s="82"/>
      <c r="C17" s="82"/>
      <c r="D17" s="82"/>
      <c r="E17" s="82"/>
      <c r="F17" s="82"/>
      <c r="G17" s="82"/>
      <c r="H17" s="83">
        <v>35</v>
      </c>
      <c r="I17" s="84">
        <v>911</v>
      </c>
      <c r="J17" s="85">
        <v>3132</v>
      </c>
      <c r="K17" s="86" t="s">
        <v>14</v>
      </c>
      <c r="L17" s="87">
        <v>336983</v>
      </c>
      <c r="M17" s="87">
        <f>336983/7.5345</f>
        <v>44725.330147985929</v>
      </c>
      <c r="N17" s="88">
        <v>317915</v>
      </c>
      <c r="O17" s="88">
        <f>N17/7.5345</f>
        <v>42194.571637135843</v>
      </c>
      <c r="P17" s="89">
        <v>48200</v>
      </c>
      <c r="Q17" s="90">
        <v>53400</v>
      </c>
      <c r="R17" s="91">
        <v>46156</v>
      </c>
      <c r="S17" s="89"/>
      <c r="T17" s="89"/>
      <c r="U17" s="89"/>
      <c r="V17" s="92">
        <v>70250</v>
      </c>
      <c r="W17" s="92">
        <v>77550</v>
      </c>
      <c r="Y17" s="91">
        <v>69137.53</v>
      </c>
      <c r="AA17" s="91"/>
      <c r="AB17" s="91">
        <v>96000</v>
      </c>
      <c r="AC17" s="92">
        <v>96000</v>
      </c>
      <c r="AD17" s="92">
        <v>96000</v>
      </c>
      <c r="AE17" s="92">
        <v>96000</v>
      </c>
      <c r="AF17" s="91">
        <v>87358.38</v>
      </c>
      <c r="AG17" s="92">
        <v>96000</v>
      </c>
      <c r="AH17" s="92"/>
      <c r="AI17" s="92">
        <v>116000</v>
      </c>
      <c r="AJ17" s="91">
        <v>119000</v>
      </c>
      <c r="AK17" s="91">
        <v>124000</v>
      </c>
      <c r="AL17" s="93">
        <v>116541.26</v>
      </c>
      <c r="AM17" s="167">
        <v>1117</v>
      </c>
      <c r="AN17" s="166" t="b">
        <f t="shared" si="7"/>
        <v>0</v>
      </c>
    </row>
    <row r="18" spans="1:41" x14ac:dyDescent="0.25">
      <c r="A18" s="82"/>
      <c r="B18" s="82"/>
      <c r="C18" s="82"/>
      <c r="D18" s="82"/>
      <c r="E18" s="82"/>
      <c r="F18" s="82"/>
      <c r="G18" s="82"/>
      <c r="H18" s="83">
        <v>36</v>
      </c>
      <c r="I18" s="84">
        <v>911</v>
      </c>
      <c r="J18" s="85">
        <v>3133</v>
      </c>
      <c r="K18" s="86" t="s">
        <v>15</v>
      </c>
      <c r="L18" s="87">
        <v>15188</v>
      </c>
      <c r="M18" s="87">
        <f>15188/7.5345</f>
        <v>2015.7940142013404</v>
      </c>
      <c r="N18" s="88">
        <v>14062</v>
      </c>
      <c r="O18" s="88">
        <f>N18/7.5345</f>
        <v>1866.3481319264715</v>
      </c>
      <c r="P18" s="89">
        <v>2100</v>
      </c>
      <c r="Q18" s="90">
        <v>1600</v>
      </c>
      <c r="R18" s="91">
        <v>1447</v>
      </c>
      <c r="S18" s="89"/>
      <c r="T18" s="89"/>
      <c r="U18" s="89"/>
      <c r="V18" s="92">
        <v>2090</v>
      </c>
      <c r="W18" s="92">
        <v>3000</v>
      </c>
      <c r="Y18" s="91">
        <v>1988</v>
      </c>
      <c r="AA18" s="91"/>
      <c r="AB18" s="91">
        <v>2100</v>
      </c>
      <c r="AC18" s="92">
        <v>2100</v>
      </c>
      <c r="AD18" s="92">
        <v>2100</v>
      </c>
      <c r="AE18" s="92">
        <v>2100</v>
      </c>
      <c r="AF18" s="91">
        <v>1888</v>
      </c>
      <c r="AG18" s="92">
        <v>2100</v>
      </c>
      <c r="AH18" s="92"/>
      <c r="AI18" s="92">
        <v>2500</v>
      </c>
      <c r="AJ18" s="91">
        <v>2700</v>
      </c>
      <c r="AK18" s="91">
        <v>2700</v>
      </c>
      <c r="AL18" s="93">
        <v>2858</v>
      </c>
      <c r="AM18" s="167"/>
      <c r="AN18" s="166" t="b">
        <f t="shared" si="7"/>
        <v>0</v>
      </c>
    </row>
    <row r="19" spans="1:41" x14ac:dyDescent="0.25">
      <c r="A19" s="53"/>
      <c r="B19" s="53"/>
      <c r="C19" s="53"/>
      <c r="D19" s="53"/>
      <c r="E19" s="53"/>
      <c r="F19" s="53"/>
      <c r="G19" s="53"/>
      <c r="H19" s="53"/>
      <c r="I19" s="104"/>
      <c r="J19" s="57"/>
      <c r="K19" s="56"/>
      <c r="L19" s="48"/>
      <c r="M19" s="48"/>
      <c r="N19" s="49"/>
      <c r="O19" s="49"/>
      <c r="P19" s="50"/>
      <c r="Q19" s="50"/>
      <c r="R19" s="51"/>
      <c r="S19" s="50"/>
      <c r="T19" s="50"/>
      <c r="U19" s="50"/>
      <c r="V19" s="52"/>
      <c r="W19" s="52"/>
      <c r="Y19" s="51"/>
      <c r="AA19" s="51"/>
      <c r="AB19" s="51"/>
      <c r="AC19" s="52"/>
      <c r="AD19" s="52"/>
      <c r="AE19" s="52"/>
      <c r="AF19" s="51"/>
      <c r="AG19" s="52"/>
      <c r="AH19" s="52"/>
      <c r="AI19" s="52"/>
      <c r="AJ19" s="51"/>
      <c r="AK19" s="51"/>
      <c r="AL19" s="52"/>
      <c r="AM19" s="51"/>
      <c r="AN19" s="164" t="b">
        <f t="shared" si="7"/>
        <v>0</v>
      </c>
      <c r="AO19"/>
    </row>
    <row r="20" spans="1:41" x14ac:dyDescent="0.25">
      <c r="A20" s="106"/>
      <c r="B20" s="106"/>
      <c r="C20" s="106"/>
      <c r="D20" s="106"/>
      <c r="E20" s="106"/>
      <c r="F20" s="106"/>
      <c r="G20" s="106"/>
      <c r="H20" s="107"/>
      <c r="I20" s="108"/>
      <c r="J20" s="61">
        <v>32</v>
      </c>
      <c r="K20" s="62" t="s">
        <v>16</v>
      </c>
      <c r="L20" s="33">
        <f t="shared" ref="L20:W20" si="19">L21</f>
        <v>128788</v>
      </c>
      <c r="M20" s="33">
        <f t="shared" si="19"/>
        <v>17093.105050102859</v>
      </c>
      <c r="N20" s="34">
        <f t="shared" si="19"/>
        <v>179740</v>
      </c>
      <c r="O20" s="34">
        <f t="shared" si="19"/>
        <v>23855.597584444888</v>
      </c>
      <c r="P20" s="35">
        <f t="shared" si="19"/>
        <v>29900</v>
      </c>
      <c r="Q20" s="35">
        <f t="shared" si="19"/>
        <v>33300</v>
      </c>
      <c r="R20" s="36">
        <f t="shared" si="19"/>
        <v>31083</v>
      </c>
      <c r="S20" s="35">
        <f t="shared" si="19"/>
        <v>0</v>
      </c>
      <c r="T20" s="35"/>
      <c r="U20" s="35"/>
      <c r="V20" s="37">
        <f t="shared" si="19"/>
        <v>37650</v>
      </c>
      <c r="W20" s="37">
        <f t="shared" si="19"/>
        <v>35900</v>
      </c>
      <c r="X20" s="38">
        <f>X21</f>
        <v>0</v>
      </c>
      <c r="Y20" s="36">
        <v>32477.37</v>
      </c>
      <c r="Z20" s="38">
        <f>Z21</f>
        <v>0</v>
      </c>
      <c r="AA20" s="36"/>
      <c r="AB20" s="36">
        <f>AB21</f>
        <v>48400</v>
      </c>
      <c r="AC20" s="37">
        <f t="shared" ref="AC20:AM20" si="20">AC21</f>
        <v>48400</v>
      </c>
      <c r="AD20" s="37">
        <f t="shared" si="20"/>
        <v>48400</v>
      </c>
      <c r="AE20" s="37">
        <f t="shared" si="20"/>
        <v>48400</v>
      </c>
      <c r="AF20" s="36">
        <f t="shared" si="20"/>
        <v>28500.1</v>
      </c>
      <c r="AG20" s="37">
        <f t="shared" si="20"/>
        <v>48400</v>
      </c>
      <c r="AH20" s="37">
        <f t="shared" si="20"/>
        <v>0</v>
      </c>
      <c r="AI20" s="37">
        <f t="shared" si="20"/>
        <v>39000</v>
      </c>
      <c r="AJ20" s="36">
        <f t="shared" si="20"/>
        <v>40800</v>
      </c>
      <c r="AK20" s="36">
        <f t="shared" si="20"/>
        <v>41800</v>
      </c>
      <c r="AL20" s="37">
        <f t="shared" si="20"/>
        <v>36444.410000000003</v>
      </c>
      <c r="AM20" s="36">
        <f t="shared" si="20"/>
        <v>0</v>
      </c>
      <c r="AN20" s="164" t="b">
        <f t="shared" si="7"/>
        <v>1</v>
      </c>
      <c r="AO20"/>
    </row>
    <row r="21" spans="1:41" x14ac:dyDescent="0.25">
      <c r="A21" s="95"/>
      <c r="B21" s="95"/>
      <c r="C21" s="95"/>
      <c r="D21" s="95"/>
      <c r="E21" s="95"/>
      <c r="F21" s="95"/>
      <c r="G21" s="95"/>
      <c r="H21" s="100"/>
      <c r="I21" s="101"/>
      <c r="J21" s="102">
        <v>321</v>
      </c>
      <c r="K21" s="103" t="s">
        <v>17</v>
      </c>
      <c r="L21" s="33">
        <f t="shared" ref="L21:S21" si="21">L22+L23+L24+L25</f>
        <v>128788</v>
      </c>
      <c r="M21" s="33">
        <f t="shared" si="21"/>
        <v>17093.105050102859</v>
      </c>
      <c r="N21" s="34">
        <f t="shared" si="21"/>
        <v>179740</v>
      </c>
      <c r="O21" s="34">
        <f t="shared" si="21"/>
        <v>23855.597584444888</v>
      </c>
      <c r="P21" s="35">
        <f t="shared" si="21"/>
        <v>29900</v>
      </c>
      <c r="Q21" s="35">
        <f t="shared" si="21"/>
        <v>33300</v>
      </c>
      <c r="R21" s="36">
        <f t="shared" si="21"/>
        <v>31083</v>
      </c>
      <c r="S21" s="35">
        <f t="shared" si="21"/>
        <v>0</v>
      </c>
      <c r="T21" s="35"/>
      <c r="U21" s="35"/>
      <c r="V21" s="37">
        <f>V22+V23+V24+V25</f>
        <v>37650</v>
      </c>
      <c r="W21" s="37">
        <f>W22+W23+W24+W25</f>
        <v>35900</v>
      </c>
      <c r="X21" s="38">
        <f>X22+X23+X24+X25</f>
        <v>0</v>
      </c>
      <c r="Y21" s="36">
        <v>32477.37</v>
      </c>
      <c r="Z21" s="38">
        <f>Z22+Z23+Z24+Z25</f>
        <v>0</v>
      </c>
      <c r="AA21" s="36"/>
      <c r="AB21" s="36">
        <f t="shared" ref="AB21:AI21" si="22">AB22+AB23+AB24+AB25</f>
        <v>48400</v>
      </c>
      <c r="AC21" s="37">
        <f t="shared" si="22"/>
        <v>48400</v>
      </c>
      <c r="AD21" s="37">
        <f t="shared" si="22"/>
        <v>48400</v>
      </c>
      <c r="AE21" s="37">
        <f t="shared" si="22"/>
        <v>48400</v>
      </c>
      <c r="AF21" s="36">
        <f t="shared" si="22"/>
        <v>28500.1</v>
      </c>
      <c r="AG21" s="37">
        <f t="shared" si="22"/>
        <v>48400</v>
      </c>
      <c r="AH21" s="37">
        <f t="shared" si="22"/>
        <v>0</v>
      </c>
      <c r="AI21" s="37">
        <f t="shared" si="22"/>
        <v>39000</v>
      </c>
      <c r="AJ21" s="36">
        <f>AJ22+AJ23+AJ24+AJ25</f>
        <v>40800</v>
      </c>
      <c r="AK21" s="36">
        <f>AK22+AK23+AK24+AK25</f>
        <v>41800</v>
      </c>
      <c r="AL21" s="37">
        <f t="shared" ref="AL21:AM21" si="23">AL22+AL23+AL24+AL25</f>
        <v>36444.410000000003</v>
      </c>
      <c r="AM21" s="36">
        <f t="shared" si="23"/>
        <v>0</v>
      </c>
      <c r="AN21" s="164" t="b">
        <f t="shared" si="7"/>
        <v>1</v>
      </c>
      <c r="AO21"/>
    </row>
    <row r="22" spans="1:41" x14ac:dyDescent="0.25">
      <c r="A22" s="109"/>
      <c r="B22" s="109"/>
      <c r="C22" s="109"/>
      <c r="D22" s="109"/>
      <c r="E22" s="109"/>
      <c r="F22" s="109"/>
      <c r="G22" s="109"/>
      <c r="H22" s="110"/>
      <c r="I22" s="84">
        <v>911</v>
      </c>
      <c r="J22" s="86">
        <v>3211</v>
      </c>
      <c r="K22" s="111" t="s">
        <v>18</v>
      </c>
      <c r="L22" s="112">
        <v>1480</v>
      </c>
      <c r="M22" s="112">
        <f>1480/7.5345</f>
        <v>196.42975645364655</v>
      </c>
      <c r="N22" s="113">
        <v>4310</v>
      </c>
      <c r="O22" s="113">
        <f>N22/7.5345</f>
        <v>572.03530426703821</v>
      </c>
      <c r="P22" s="114">
        <v>3300</v>
      </c>
      <c r="Q22" s="114">
        <v>3300</v>
      </c>
      <c r="R22" s="115">
        <v>2547</v>
      </c>
      <c r="S22" s="114"/>
      <c r="T22" s="114"/>
      <c r="U22" s="114"/>
      <c r="V22" s="116">
        <v>4520</v>
      </c>
      <c r="W22" s="116">
        <v>3500</v>
      </c>
      <c r="Y22" s="115">
        <v>2532.94</v>
      </c>
      <c r="AA22" s="115"/>
      <c r="AB22" s="115">
        <v>5000</v>
      </c>
      <c r="AC22" s="116">
        <v>5000</v>
      </c>
      <c r="AD22" s="116">
        <v>5000</v>
      </c>
      <c r="AE22" s="116">
        <v>5000</v>
      </c>
      <c r="AF22" s="115">
        <v>1898.85</v>
      </c>
      <c r="AG22" s="116">
        <v>5000</v>
      </c>
      <c r="AH22" s="116"/>
      <c r="AI22" s="116">
        <v>3000</v>
      </c>
      <c r="AJ22" s="115">
        <v>3800</v>
      </c>
      <c r="AK22" s="115">
        <v>3800</v>
      </c>
      <c r="AL22" s="117">
        <v>2148.35</v>
      </c>
      <c r="AM22" s="168"/>
      <c r="AN22" s="166" t="b">
        <f t="shared" si="7"/>
        <v>0</v>
      </c>
    </row>
    <row r="23" spans="1:41" x14ac:dyDescent="0.25">
      <c r="A23" s="82"/>
      <c r="B23" s="82"/>
      <c r="C23" s="82"/>
      <c r="D23" s="82"/>
      <c r="E23" s="82"/>
      <c r="F23" s="82"/>
      <c r="G23" s="82"/>
      <c r="H23" s="83">
        <v>37</v>
      </c>
      <c r="I23" s="84">
        <v>911</v>
      </c>
      <c r="J23" s="85">
        <v>3212</v>
      </c>
      <c r="K23" s="86" t="s">
        <v>19</v>
      </c>
      <c r="L23" s="87">
        <v>120944</v>
      </c>
      <c r="M23" s="87">
        <f>120944/7.5345</f>
        <v>16052.027340898532</v>
      </c>
      <c r="N23" s="88">
        <v>163101</v>
      </c>
      <c r="O23" s="113">
        <f>N23/7.5345</f>
        <v>21647.222775233924</v>
      </c>
      <c r="P23" s="89">
        <v>23900</v>
      </c>
      <c r="Q23" s="90">
        <v>26600</v>
      </c>
      <c r="R23" s="91">
        <v>25400</v>
      </c>
      <c r="S23" s="89"/>
      <c r="T23" s="89"/>
      <c r="U23" s="89"/>
      <c r="V23" s="92">
        <v>28600</v>
      </c>
      <c r="W23" s="92">
        <v>27900</v>
      </c>
      <c r="Y23" s="91">
        <v>25181.93</v>
      </c>
      <c r="AA23" s="91"/>
      <c r="AB23" s="91">
        <v>37900</v>
      </c>
      <c r="AC23" s="92">
        <v>37900</v>
      </c>
      <c r="AD23" s="92">
        <v>37900</v>
      </c>
      <c r="AE23" s="92">
        <v>37900</v>
      </c>
      <c r="AF23" s="91">
        <v>23564.14</v>
      </c>
      <c r="AG23" s="92">
        <v>37900</v>
      </c>
      <c r="AH23" s="92"/>
      <c r="AI23" s="92">
        <v>32000</v>
      </c>
      <c r="AJ23" s="91">
        <v>32000</v>
      </c>
      <c r="AK23" s="91">
        <v>32000</v>
      </c>
      <c r="AL23" s="93">
        <v>30763.24</v>
      </c>
      <c r="AM23" s="167"/>
      <c r="AN23" s="166" t="b">
        <f t="shared" si="7"/>
        <v>0</v>
      </c>
    </row>
    <row r="24" spans="1:41" x14ac:dyDescent="0.25">
      <c r="A24" s="82"/>
      <c r="B24" s="82"/>
      <c r="C24" s="82"/>
      <c r="D24" s="82"/>
      <c r="E24" s="82"/>
      <c r="F24" s="82"/>
      <c r="G24" s="82"/>
      <c r="H24" s="83" t="s">
        <v>20</v>
      </c>
      <c r="I24" s="84">
        <v>911</v>
      </c>
      <c r="J24" s="85">
        <v>3213</v>
      </c>
      <c r="K24" s="86" t="s">
        <v>21</v>
      </c>
      <c r="L24" s="87">
        <v>6364</v>
      </c>
      <c r="M24" s="87">
        <f>6364/7.5345</f>
        <v>844.64795275068013</v>
      </c>
      <c r="N24" s="88">
        <v>11775</v>
      </c>
      <c r="O24" s="113">
        <f>N24/7.5345</f>
        <v>1562.8110690822216</v>
      </c>
      <c r="P24" s="89">
        <v>2700</v>
      </c>
      <c r="Q24" s="90">
        <v>3400</v>
      </c>
      <c r="R24" s="91">
        <v>2848</v>
      </c>
      <c r="S24" s="89"/>
      <c r="T24" s="89"/>
      <c r="U24" s="89"/>
      <c r="V24" s="92">
        <v>4530</v>
      </c>
      <c r="W24" s="92">
        <v>4500</v>
      </c>
      <c r="Y24" s="91">
        <v>3985</v>
      </c>
      <c r="AA24" s="91"/>
      <c r="AB24" s="91">
        <v>5500</v>
      </c>
      <c r="AC24" s="92">
        <v>5500</v>
      </c>
      <c r="AD24" s="92">
        <v>5500</v>
      </c>
      <c r="AE24" s="92">
        <v>5500</v>
      </c>
      <c r="AF24" s="91">
        <v>2319.11</v>
      </c>
      <c r="AG24" s="92">
        <v>5500</v>
      </c>
      <c r="AH24" s="92"/>
      <c r="AI24" s="92">
        <v>4000</v>
      </c>
      <c r="AJ24" s="91">
        <v>5000</v>
      </c>
      <c r="AK24" s="91">
        <v>6000</v>
      </c>
      <c r="AL24" s="93">
        <v>2582.02</v>
      </c>
      <c r="AM24" s="167"/>
      <c r="AN24" s="166" t="b">
        <f t="shared" si="7"/>
        <v>0</v>
      </c>
    </row>
    <row r="25" spans="1:41" x14ac:dyDescent="0.25">
      <c r="A25" s="82"/>
      <c r="B25" s="82"/>
      <c r="C25" s="82"/>
      <c r="D25" s="82"/>
      <c r="E25" s="82"/>
      <c r="F25" s="82"/>
      <c r="G25" s="82"/>
      <c r="H25" s="83"/>
      <c r="I25" s="84"/>
      <c r="J25" s="85">
        <v>3214</v>
      </c>
      <c r="K25" s="86" t="s">
        <v>22</v>
      </c>
      <c r="L25" s="87"/>
      <c r="M25" s="87"/>
      <c r="N25" s="88">
        <v>554</v>
      </c>
      <c r="O25" s="113">
        <f>N25/7.5345</f>
        <v>73.528435861702832</v>
      </c>
      <c r="P25" s="89"/>
      <c r="Q25" s="89"/>
      <c r="R25" s="91">
        <v>288</v>
      </c>
      <c r="S25" s="89"/>
      <c r="T25" s="89"/>
      <c r="U25" s="89"/>
      <c r="V25" s="92"/>
      <c r="W25" s="92"/>
      <c r="Y25" s="91">
        <v>777.5</v>
      </c>
      <c r="AA25" s="91"/>
      <c r="AB25" s="91"/>
      <c r="AC25" s="92"/>
      <c r="AD25" s="92"/>
      <c r="AE25" s="92"/>
      <c r="AF25" s="91">
        <v>718</v>
      </c>
      <c r="AG25" s="92"/>
      <c r="AH25" s="92"/>
      <c r="AI25" s="92"/>
      <c r="AJ25" s="91"/>
      <c r="AK25" s="91"/>
      <c r="AL25" s="93">
        <v>950.8</v>
      </c>
      <c r="AM25" s="167"/>
      <c r="AN25" s="166" t="b">
        <f t="shared" si="7"/>
        <v>0</v>
      </c>
    </row>
    <row r="26" spans="1:41" x14ac:dyDescent="0.25">
      <c r="A26" s="82"/>
      <c r="B26" s="82"/>
      <c r="C26" s="82"/>
      <c r="D26" s="82"/>
      <c r="E26" s="82"/>
      <c r="F26" s="82"/>
      <c r="G26" s="82"/>
      <c r="H26" s="83"/>
      <c r="I26" s="84"/>
      <c r="J26" s="85"/>
      <c r="K26" s="86"/>
      <c r="L26" s="87"/>
      <c r="M26" s="87"/>
      <c r="N26" s="88"/>
      <c r="O26" s="88"/>
      <c r="P26" s="89"/>
      <c r="Q26" s="89"/>
      <c r="R26" s="91"/>
      <c r="S26" s="89"/>
      <c r="T26" s="89"/>
      <c r="U26" s="89"/>
      <c r="V26" s="92"/>
      <c r="W26" s="92"/>
      <c r="Y26" s="91"/>
      <c r="AA26" s="91"/>
      <c r="AB26" s="91"/>
      <c r="AC26" s="92"/>
      <c r="AD26" s="92"/>
      <c r="AE26" s="92"/>
      <c r="AF26" s="91"/>
      <c r="AG26" s="92"/>
      <c r="AH26" s="92"/>
      <c r="AI26" s="92"/>
      <c r="AJ26" s="91"/>
      <c r="AK26" s="91"/>
      <c r="AL26" s="92"/>
      <c r="AM26" s="91"/>
      <c r="AN26" s="164" t="b">
        <f t="shared" si="7"/>
        <v>0</v>
      </c>
      <c r="AO26"/>
    </row>
    <row r="27" spans="1:41" x14ac:dyDescent="0.25">
      <c r="A27" s="118" t="s">
        <v>23</v>
      </c>
      <c r="B27" s="119"/>
      <c r="C27" s="119"/>
      <c r="D27" s="119"/>
      <c r="E27" s="119"/>
      <c r="F27" s="119"/>
      <c r="G27" s="119"/>
      <c r="H27" s="120"/>
      <c r="I27" s="121" t="s">
        <v>24</v>
      </c>
      <c r="J27" s="43"/>
      <c r="K27" s="44"/>
      <c r="L27" s="33">
        <f t="shared" ref="L27:S27" si="24">L29</f>
        <v>583334</v>
      </c>
      <c r="M27" s="33">
        <f t="shared" si="24"/>
        <v>77421.726723737462</v>
      </c>
      <c r="N27" s="34">
        <f t="shared" si="24"/>
        <v>798518</v>
      </c>
      <c r="O27" s="34">
        <f t="shared" si="24"/>
        <v>105981.55152963036</v>
      </c>
      <c r="P27" s="35">
        <f t="shared" si="24"/>
        <v>111500</v>
      </c>
      <c r="Q27" s="35">
        <f t="shared" si="24"/>
        <v>102600</v>
      </c>
      <c r="R27" s="36">
        <f t="shared" si="24"/>
        <v>100837</v>
      </c>
      <c r="S27" s="35">
        <f t="shared" si="24"/>
        <v>0</v>
      </c>
      <c r="T27" s="35"/>
      <c r="U27" s="35"/>
      <c r="V27" s="37">
        <f>V29</f>
        <v>128970</v>
      </c>
      <c r="W27" s="37">
        <f>W29</f>
        <v>130639.93</v>
      </c>
      <c r="X27" s="38">
        <f>X29</f>
        <v>0</v>
      </c>
      <c r="Y27" s="36">
        <v>128379.92</v>
      </c>
      <c r="Z27" s="38">
        <f>Z29</f>
        <v>0</v>
      </c>
      <c r="AA27" s="36"/>
      <c r="AB27" s="36">
        <f t="shared" ref="AB27:AH27" si="25">AB29</f>
        <v>127840</v>
      </c>
      <c r="AC27" s="37">
        <f t="shared" si="25"/>
        <v>127840</v>
      </c>
      <c r="AD27" s="37">
        <f t="shared" si="25"/>
        <v>127840</v>
      </c>
      <c r="AE27" s="37">
        <f t="shared" si="25"/>
        <v>127840</v>
      </c>
      <c r="AF27" s="36">
        <f t="shared" si="25"/>
        <v>100068.01</v>
      </c>
      <c r="AG27" s="37">
        <f t="shared" si="25"/>
        <v>127840</v>
      </c>
      <c r="AH27" s="37">
        <f t="shared" si="25"/>
        <v>127840</v>
      </c>
      <c r="AI27" s="37">
        <f>AI29</f>
        <v>142100</v>
      </c>
      <c r="AJ27" s="36">
        <f>AJ29</f>
        <v>156700</v>
      </c>
      <c r="AK27" s="36">
        <f>AK29</f>
        <v>166400</v>
      </c>
      <c r="AL27" s="37">
        <f>AL29</f>
        <v>131251.19</v>
      </c>
      <c r="AM27" s="36">
        <f>AM29</f>
        <v>0</v>
      </c>
      <c r="AN27" s="164" t="b">
        <f t="shared" si="7"/>
        <v>1</v>
      </c>
      <c r="AO27"/>
    </row>
    <row r="28" spans="1:41" x14ac:dyDescent="0.25">
      <c r="A28" s="82"/>
      <c r="B28" s="82"/>
      <c r="C28" s="82"/>
      <c r="D28" s="82"/>
      <c r="E28" s="82"/>
      <c r="F28" s="82"/>
      <c r="G28" s="82"/>
      <c r="H28" s="83"/>
      <c r="I28" s="84"/>
      <c r="J28" s="85"/>
      <c r="K28" s="86"/>
      <c r="L28" s="21"/>
      <c r="M28" s="21"/>
      <c r="N28" s="22"/>
      <c r="O28" s="22"/>
      <c r="P28" s="23"/>
      <c r="Q28" s="23"/>
      <c r="R28" s="24"/>
      <c r="S28" s="23"/>
      <c r="T28" s="23"/>
      <c r="U28" s="23"/>
      <c r="V28" s="25"/>
      <c r="W28" s="25"/>
      <c r="Y28" s="24"/>
      <c r="AA28" s="24"/>
      <c r="AB28" s="24"/>
      <c r="AC28" s="25"/>
      <c r="AD28" s="25"/>
      <c r="AE28" s="25"/>
      <c r="AF28" s="24"/>
      <c r="AG28" s="25"/>
      <c r="AH28" s="25"/>
      <c r="AI28" s="25"/>
      <c r="AJ28" s="24"/>
      <c r="AK28" s="24"/>
      <c r="AL28" s="25"/>
      <c r="AM28" s="24"/>
      <c r="AN28" s="164" t="b">
        <f t="shared" si="7"/>
        <v>0</v>
      </c>
      <c r="AO28"/>
    </row>
    <row r="29" spans="1:41" x14ac:dyDescent="0.25">
      <c r="A29" s="122"/>
      <c r="B29" s="122"/>
      <c r="C29" s="122"/>
      <c r="D29" s="122"/>
      <c r="E29" s="122"/>
      <c r="F29" s="122"/>
      <c r="G29" s="122"/>
      <c r="H29" s="123"/>
      <c r="I29" s="124"/>
      <c r="J29" s="56">
        <v>3</v>
      </c>
      <c r="K29" s="57" t="s">
        <v>7</v>
      </c>
      <c r="L29" s="33">
        <f t="shared" ref="L29:S29" si="26">L30+L62</f>
        <v>583334</v>
      </c>
      <c r="M29" s="33">
        <f t="shared" si="26"/>
        <v>77421.726723737462</v>
      </c>
      <c r="N29" s="34">
        <f t="shared" si="26"/>
        <v>798518</v>
      </c>
      <c r="O29" s="34">
        <f t="shared" si="26"/>
        <v>105981.55152963036</v>
      </c>
      <c r="P29" s="35">
        <f t="shared" si="26"/>
        <v>111500</v>
      </c>
      <c r="Q29" s="35">
        <f t="shared" si="26"/>
        <v>102600</v>
      </c>
      <c r="R29" s="36">
        <f t="shared" si="26"/>
        <v>100837</v>
      </c>
      <c r="S29" s="35">
        <f t="shared" si="26"/>
        <v>0</v>
      </c>
      <c r="T29" s="35"/>
      <c r="U29" s="35"/>
      <c r="V29" s="37">
        <f>V30+V62</f>
        <v>128970</v>
      </c>
      <c r="W29" s="37">
        <f>W30+W62</f>
        <v>130639.93</v>
      </c>
      <c r="X29" s="38">
        <f>X30+X62</f>
        <v>0</v>
      </c>
      <c r="Y29" s="36">
        <v>128379.92</v>
      </c>
      <c r="Z29" s="38">
        <f>Z30+Z62</f>
        <v>0</v>
      </c>
      <c r="AA29" s="36"/>
      <c r="AB29" s="36">
        <f t="shared" ref="AB29:AI29" si="27">AB30+AB62</f>
        <v>127840</v>
      </c>
      <c r="AC29" s="37">
        <f t="shared" si="27"/>
        <v>127840</v>
      </c>
      <c r="AD29" s="37">
        <f t="shared" si="27"/>
        <v>127840</v>
      </c>
      <c r="AE29" s="37">
        <f t="shared" si="27"/>
        <v>127840</v>
      </c>
      <c r="AF29" s="36">
        <f t="shared" si="27"/>
        <v>100068.01</v>
      </c>
      <c r="AG29" s="37">
        <f t="shared" si="27"/>
        <v>127840</v>
      </c>
      <c r="AH29" s="37">
        <f t="shared" si="27"/>
        <v>127840</v>
      </c>
      <c r="AI29" s="37">
        <f t="shared" si="27"/>
        <v>142100</v>
      </c>
      <c r="AJ29" s="36">
        <f>AJ30+AJ62</f>
        <v>156700</v>
      </c>
      <c r="AK29" s="36">
        <f>AK30+AK62</f>
        <v>166400</v>
      </c>
      <c r="AL29" s="37">
        <f t="shared" ref="AL29:AM29" si="28">AL30+AL62</f>
        <v>131251.19</v>
      </c>
      <c r="AM29" s="36">
        <f t="shared" si="28"/>
        <v>0</v>
      </c>
      <c r="AN29" s="164" t="b">
        <f t="shared" si="7"/>
        <v>1</v>
      </c>
      <c r="AO29"/>
    </row>
    <row r="30" spans="1:41" x14ac:dyDescent="0.25">
      <c r="A30" s="106"/>
      <c r="B30" s="106"/>
      <c r="C30" s="106"/>
      <c r="D30" s="106"/>
      <c r="E30" s="106"/>
      <c r="F30" s="106"/>
      <c r="G30" s="106"/>
      <c r="H30" s="107"/>
      <c r="I30" s="108"/>
      <c r="J30" s="61">
        <v>32</v>
      </c>
      <c r="K30" s="62" t="s">
        <v>16</v>
      </c>
      <c r="L30" s="33">
        <f t="shared" ref="L30:S30" si="29">L32+L40+L55</f>
        <v>579031</v>
      </c>
      <c r="M30" s="33">
        <f t="shared" si="29"/>
        <v>76850.620479129328</v>
      </c>
      <c r="N30" s="34">
        <f t="shared" si="29"/>
        <v>794027</v>
      </c>
      <c r="O30" s="34">
        <f t="shared" si="29"/>
        <v>105385.49339704028</v>
      </c>
      <c r="P30" s="35">
        <f t="shared" si="29"/>
        <v>110400</v>
      </c>
      <c r="Q30" s="35">
        <f t="shared" si="29"/>
        <v>101400</v>
      </c>
      <c r="R30" s="36">
        <f t="shared" si="29"/>
        <v>100138</v>
      </c>
      <c r="S30" s="35">
        <f t="shared" si="29"/>
        <v>0</v>
      </c>
      <c r="T30" s="35"/>
      <c r="U30" s="35"/>
      <c r="V30" s="37">
        <f>V32+V40+V55</f>
        <v>127040</v>
      </c>
      <c r="W30" s="37">
        <f>W32+W40+W55</f>
        <v>128709.93</v>
      </c>
      <c r="X30" s="38">
        <f>X32+X40+X55</f>
        <v>0</v>
      </c>
      <c r="Y30" s="36">
        <v>127647.58</v>
      </c>
      <c r="Z30" s="38">
        <f>Z32+Z40+Z55</f>
        <v>0</v>
      </c>
      <c r="AA30" s="36"/>
      <c r="AB30" s="36">
        <f t="shared" ref="AB30:AH30" si="30">AB32+AB40+AB55</f>
        <v>126640</v>
      </c>
      <c r="AC30" s="37">
        <f t="shared" si="30"/>
        <v>126640</v>
      </c>
      <c r="AD30" s="37">
        <f t="shared" si="30"/>
        <v>126640</v>
      </c>
      <c r="AE30" s="37">
        <f t="shared" si="30"/>
        <v>126640</v>
      </c>
      <c r="AF30" s="36">
        <f t="shared" si="30"/>
        <v>99468.049999999988</v>
      </c>
      <c r="AG30" s="37">
        <f t="shared" si="30"/>
        <v>126640</v>
      </c>
      <c r="AH30" s="37">
        <f t="shared" si="30"/>
        <v>126640</v>
      </c>
      <c r="AI30" s="37">
        <f>AI32+AI40+AI55</f>
        <v>140900</v>
      </c>
      <c r="AJ30" s="36">
        <f>AJ32+AJ40+AJ55</f>
        <v>155300</v>
      </c>
      <c r="AK30" s="36">
        <f>AK32+AK40+AK55</f>
        <v>164900</v>
      </c>
      <c r="AL30" s="37">
        <f>AL32+AL40+AL55</f>
        <v>130590.61</v>
      </c>
      <c r="AM30" s="36">
        <f>AM32+AM40+AM55</f>
        <v>0</v>
      </c>
      <c r="AN30" s="164" t="b">
        <f t="shared" si="7"/>
        <v>1</v>
      </c>
      <c r="AO30"/>
    </row>
    <row r="31" spans="1:41" x14ac:dyDescent="0.25">
      <c r="A31" s="122"/>
      <c r="B31" s="122"/>
      <c r="C31" s="122"/>
      <c r="D31" s="122"/>
      <c r="E31" s="122"/>
      <c r="F31" s="122"/>
      <c r="G31" s="122"/>
      <c r="H31" s="123"/>
      <c r="I31" s="124"/>
      <c r="J31" s="56"/>
      <c r="K31" s="57"/>
      <c r="L31" s="48"/>
      <c r="M31" s="48"/>
      <c r="N31" s="49"/>
      <c r="O31" s="49"/>
      <c r="P31" s="50"/>
      <c r="Q31" s="50"/>
      <c r="R31" s="51"/>
      <c r="S31" s="50"/>
      <c r="T31" s="50"/>
      <c r="U31" s="50"/>
      <c r="V31" s="52"/>
      <c r="W31" s="52"/>
      <c r="Y31" s="51"/>
      <c r="AA31" s="51"/>
      <c r="AB31" s="51"/>
      <c r="AC31" s="52"/>
      <c r="AD31" s="52"/>
      <c r="AE31" s="52"/>
      <c r="AF31" s="51"/>
      <c r="AG31" s="52"/>
      <c r="AH31" s="52"/>
      <c r="AI31" s="52"/>
      <c r="AJ31" s="51"/>
      <c r="AK31" s="51"/>
      <c r="AL31" s="52"/>
      <c r="AM31" s="51"/>
      <c r="AN31" s="164" t="b">
        <f t="shared" si="7"/>
        <v>0</v>
      </c>
      <c r="AO31"/>
    </row>
    <row r="32" spans="1:41" x14ac:dyDescent="0.25">
      <c r="A32" s="95"/>
      <c r="B32" s="125"/>
      <c r="C32" s="125"/>
      <c r="D32" s="125"/>
      <c r="E32" s="125"/>
      <c r="F32" s="125"/>
      <c r="G32" s="125"/>
      <c r="H32" s="126"/>
      <c r="I32" s="127"/>
      <c r="J32" s="102">
        <v>322</v>
      </c>
      <c r="K32" s="103" t="s">
        <v>25</v>
      </c>
      <c r="L32" s="33">
        <f t="shared" ref="L32:S32" si="31">L33+L34+L35+L36+L37+L38</f>
        <v>400497</v>
      </c>
      <c r="M32" s="33">
        <f t="shared" si="31"/>
        <v>53155.08660163248</v>
      </c>
      <c r="N32" s="34">
        <f t="shared" si="31"/>
        <v>479540</v>
      </c>
      <c r="O32" s="34">
        <f t="shared" si="31"/>
        <v>63645.895547149768</v>
      </c>
      <c r="P32" s="35">
        <f t="shared" si="31"/>
        <v>76800</v>
      </c>
      <c r="Q32" s="35">
        <f t="shared" si="31"/>
        <v>72700</v>
      </c>
      <c r="R32" s="36">
        <f t="shared" si="31"/>
        <v>72215</v>
      </c>
      <c r="S32" s="35">
        <f t="shared" si="31"/>
        <v>0</v>
      </c>
      <c r="T32" s="35"/>
      <c r="U32" s="35"/>
      <c r="V32" s="37">
        <f>V33+V34+V35+V36+V37+V38</f>
        <v>87850</v>
      </c>
      <c r="W32" s="37">
        <f>W33+W34+W35+W36+W37+W38</f>
        <v>89519.76</v>
      </c>
      <c r="X32" s="38">
        <f>X33+X34+X35+X36+X37+X38</f>
        <v>0</v>
      </c>
      <c r="Y32" s="36">
        <v>87396.32</v>
      </c>
      <c r="Z32" s="38">
        <f>Z33+Z34+Z35+Z36+Z37+Z38</f>
        <v>0</v>
      </c>
      <c r="AA32" s="36"/>
      <c r="AB32" s="36">
        <f t="shared" ref="AB32:AI32" si="32">AB33+AB34+AB35+AB36+AB37+AB38</f>
        <v>84000</v>
      </c>
      <c r="AC32" s="37">
        <f t="shared" si="32"/>
        <v>84000</v>
      </c>
      <c r="AD32" s="37">
        <f t="shared" si="32"/>
        <v>84000</v>
      </c>
      <c r="AE32" s="37">
        <f t="shared" si="32"/>
        <v>84000</v>
      </c>
      <c r="AF32" s="36">
        <f t="shared" si="32"/>
        <v>71621.919999999998</v>
      </c>
      <c r="AG32" s="37">
        <f t="shared" si="32"/>
        <v>84000</v>
      </c>
      <c r="AH32" s="37">
        <f t="shared" si="32"/>
        <v>84000</v>
      </c>
      <c r="AI32" s="37">
        <f t="shared" si="32"/>
        <v>94500</v>
      </c>
      <c r="AJ32" s="36">
        <f>AJ33+AJ34+AJ35+AJ36+AJ37+AJ38</f>
        <v>103300</v>
      </c>
      <c r="AK32" s="36">
        <f>AK33+AK34+AK35+AK36+AK37+AK38</f>
        <v>107500</v>
      </c>
      <c r="AL32" s="37">
        <f t="shared" ref="AL32:AM32" si="33">AL33+AL34+AL35+AL36+AL37+AL38</f>
        <v>88915.560000000012</v>
      </c>
      <c r="AM32" s="36">
        <f t="shared" si="33"/>
        <v>0</v>
      </c>
      <c r="AN32" s="164" t="b">
        <f t="shared" si="7"/>
        <v>1</v>
      </c>
      <c r="AO32"/>
    </row>
    <row r="33" spans="1:41" x14ac:dyDescent="0.25">
      <c r="A33" s="82"/>
      <c r="B33" s="82"/>
      <c r="C33" s="82"/>
      <c r="D33" s="82"/>
      <c r="E33" s="82"/>
      <c r="F33" s="82"/>
      <c r="G33" s="82"/>
      <c r="H33" s="83"/>
      <c r="I33" s="84">
        <v>911</v>
      </c>
      <c r="J33" s="85">
        <v>3221</v>
      </c>
      <c r="K33" s="86" t="s">
        <v>26</v>
      </c>
      <c r="L33" s="87">
        <v>92336</v>
      </c>
      <c r="M33" s="87">
        <f>92336/7.5345</f>
        <v>12255.093237772911</v>
      </c>
      <c r="N33" s="88">
        <v>88937</v>
      </c>
      <c r="O33" s="88">
        <f t="shared" ref="O33:O38" si="34">N33/7.5345</f>
        <v>11803.968411971597</v>
      </c>
      <c r="P33" s="89">
        <v>11300</v>
      </c>
      <c r="Q33" s="89">
        <v>11300</v>
      </c>
      <c r="R33" s="91">
        <v>10486</v>
      </c>
      <c r="S33" s="89"/>
      <c r="T33" s="89"/>
      <c r="U33" s="89"/>
      <c r="V33" s="92">
        <v>13000</v>
      </c>
      <c r="W33" s="92">
        <v>12999.5</v>
      </c>
      <c r="X33" s="128"/>
      <c r="Y33" s="91">
        <v>12964.23</v>
      </c>
      <c r="Z33" s="128"/>
      <c r="AA33" s="91"/>
      <c r="AB33" s="91">
        <v>13000</v>
      </c>
      <c r="AC33" s="92">
        <v>13000</v>
      </c>
      <c r="AD33" s="92">
        <v>13000</v>
      </c>
      <c r="AE33" s="92">
        <v>13000</v>
      </c>
      <c r="AF33" s="91">
        <v>12240.05</v>
      </c>
      <c r="AG33" s="92">
        <v>13000</v>
      </c>
      <c r="AH33" s="92">
        <v>13000</v>
      </c>
      <c r="AI33" s="92">
        <v>17000</v>
      </c>
      <c r="AJ33" s="91">
        <v>18000</v>
      </c>
      <c r="AK33" s="91">
        <v>19000</v>
      </c>
      <c r="AL33" s="93">
        <v>14529.42</v>
      </c>
      <c r="AM33" s="167"/>
      <c r="AN33" s="166" t="b">
        <f t="shared" si="7"/>
        <v>0</v>
      </c>
    </row>
    <row r="34" spans="1:41" x14ac:dyDescent="0.25">
      <c r="A34" s="82"/>
      <c r="B34" s="82"/>
      <c r="C34" s="82"/>
      <c r="D34" s="82"/>
      <c r="E34" s="82"/>
      <c r="F34" s="82"/>
      <c r="G34" s="82"/>
      <c r="H34" s="83"/>
      <c r="I34" s="84">
        <v>911</v>
      </c>
      <c r="J34" s="85">
        <v>3222</v>
      </c>
      <c r="K34" s="86" t="s">
        <v>27</v>
      </c>
      <c r="L34" s="87">
        <v>211207</v>
      </c>
      <c r="M34" s="87">
        <f>211207/7.5345</f>
        <v>28031.986196827922</v>
      </c>
      <c r="N34" s="88">
        <v>256784</v>
      </c>
      <c r="O34" s="88">
        <f t="shared" si="34"/>
        <v>34081.093635941332</v>
      </c>
      <c r="P34" s="89">
        <v>40500</v>
      </c>
      <c r="Q34" s="90">
        <v>42200</v>
      </c>
      <c r="R34" s="91">
        <v>47585</v>
      </c>
      <c r="S34" s="89"/>
      <c r="T34" s="89"/>
      <c r="U34" s="89"/>
      <c r="V34" s="92">
        <v>48270</v>
      </c>
      <c r="W34" s="92">
        <v>48300</v>
      </c>
      <c r="X34" s="128"/>
      <c r="Y34" s="91">
        <v>51210.44</v>
      </c>
      <c r="Z34" s="128"/>
      <c r="AA34" s="91"/>
      <c r="AB34" s="91">
        <v>50000</v>
      </c>
      <c r="AC34" s="92">
        <v>50000</v>
      </c>
      <c r="AD34" s="92">
        <v>50000</v>
      </c>
      <c r="AE34" s="92">
        <v>50000</v>
      </c>
      <c r="AF34" s="91">
        <v>53646.83</v>
      </c>
      <c r="AG34" s="92">
        <v>50000</v>
      </c>
      <c r="AH34" s="92">
        <v>50000</v>
      </c>
      <c r="AI34" s="92">
        <v>61000</v>
      </c>
      <c r="AJ34" s="91">
        <v>65000</v>
      </c>
      <c r="AK34" s="91">
        <v>66000</v>
      </c>
      <c r="AL34" s="93">
        <v>66016.5</v>
      </c>
      <c r="AM34" s="167"/>
      <c r="AN34" s="166" t="b">
        <f t="shared" si="7"/>
        <v>0</v>
      </c>
    </row>
    <row r="35" spans="1:41" x14ac:dyDescent="0.25">
      <c r="A35" s="82"/>
      <c r="B35" s="82"/>
      <c r="C35" s="82"/>
      <c r="D35" s="82"/>
      <c r="E35" s="82"/>
      <c r="F35" s="82"/>
      <c r="G35" s="82"/>
      <c r="H35" s="83"/>
      <c r="I35" s="84">
        <v>911</v>
      </c>
      <c r="J35" s="85">
        <v>3223</v>
      </c>
      <c r="K35" s="86" t="s">
        <v>28</v>
      </c>
      <c r="L35" s="87">
        <v>48338</v>
      </c>
      <c r="M35" s="87">
        <f>48338/7.5345</f>
        <v>6415.5551131461934</v>
      </c>
      <c r="N35" s="88">
        <v>78461</v>
      </c>
      <c r="O35" s="88">
        <f t="shared" si="34"/>
        <v>10413.564271019974</v>
      </c>
      <c r="P35" s="89">
        <v>13100</v>
      </c>
      <c r="Q35" s="90">
        <v>9200</v>
      </c>
      <c r="R35" s="91">
        <v>5305</v>
      </c>
      <c r="S35" s="89"/>
      <c r="T35" s="89"/>
      <c r="U35" s="89"/>
      <c r="V35" s="92">
        <v>12220</v>
      </c>
      <c r="W35" s="92">
        <v>12220.26</v>
      </c>
      <c r="Y35" s="91">
        <v>5468.05</v>
      </c>
      <c r="AA35" s="91"/>
      <c r="AB35" s="91">
        <v>8000</v>
      </c>
      <c r="AC35" s="92">
        <v>8000</v>
      </c>
      <c r="AD35" s="92">
        <v>8000</v>
      </c>
      <c r="AE35" s="92">
        <v>8000</v>
      </c>
      <c r="AF35" s="91">
        <v>4063.65</v>
      </c>
      <c r="AG35" s="92">
        <v>8000</v>
      </c>
      <c r="AH35" s="92">
        <v>8000</v>
      </c>
      <c r="AI35" s="92">
        <v>6000</v>
      </c>
      <c r="AJ35" s="91">
        <v>6500</v>
      </c>
      <c r="AK35" s="91">
        <v>7500</v>
      </c>
      <c r="AL35" s="93">
        <v>5849.85</v>
      </c>
      <c r="AM35" s="167"/>
      <c r="AN35" s="166" t="b">
        <f t="shared" si="7"/>
        <v>0</v>
      </c>
    </row>
    <row r="36" spans="1:41" x14ac:dyDescent="0.25">
      <c r="A36" s="82"/>
      <c r="B36" s="82"/>
      <c r="C36" s="82"/>
      <c r="D36" s="82"/>
      <c r="E36" s="82"/>
      <c r="F36" s="82"/>
      <c r="G36" s="82"/>
      <c r="H36" s="83">
        <v>38</v>
      </c>
      <c r="I36" s="84">
        <v>911</v>
      </c>
      <c r="J36" s="85">
        <v>3224</v>
      </c>
      <c r="K36" s="86" t="s">
        <v>29</v>
      </c>
      <c r="L36" s="87">
        <v>13501</v>
      </c>
      <c r="M36" s="87">
        <f>13501/7.5345</f>
        <v>1791.8906364058662</v>
      </c>
      <c r="N36" s="88">
        <v>47763</v>
      </c>
      <c r="O36" s="88">
        <f t="shared" si="34"/>
        <v>6339.2394983077838</v>
      </c>
      <c r="P36" s="89">
        <v>7900</v>
      </c>
      <c r="Q36" s="90">
        <v>1600</v>
      </c>
      <c r="R36" s="91">
        <v>679</v>
      </c>
      <c r="S36" s="89"/>
      <c r="T36" s="89"/>
      <c r="U36" s="89"/>
      <c r="V36" s="92">
        <v>2600</v>
      </c>
      <c r="W36" s="92">
        <v>3000</v>
      </c>
      <c r="Y36" s="91">
        <v>4007.6</v>
      </c>
      <c r="AA36" s="91"/>
      <c r="AB36" s="91">
        <v>5500</v>
      </c>
      <c r="AC36" s="92">
        <v>5500</v>
      </c>
      <c r="AD36" s="92">
        <v>5500</v>
      </c>
      <c r="AE36" s="92">
        <v>5500</v>
      </c>
      <c r="AF36" s="91"/>
      <c r="AG36" s="92">
        <v>5500</v>
      </c>
      <c r="AH36" s="92">
        <v>5500</v>
      </c>
      <c r="AI36" s="92">
        <v>6000</v>
      </c>
      <c r="AJ36" s="91">
        <v>7800</v>
      </c>
      <c r="AK36" s="91">
        <v>8000</v>
      </c>
      <c r="AL36" s="93">
        <v>282.74</v>
      </c>
      <c r="AM36" s="167"/>
      <c r="AN36" s="166" t="b">
        <f t="shared" si="7"/>
        <v>0</v>
      </c>
    </row>
    <row r="37" spans="1:41" x14ac:dyDescent="0.25">
      <c r="A37" s="82"/>
      <c r="B37" s="82"/>
      <c r="C37" s="82"/>
      <c r="D37" s="82"/>
      <c r="E37" s="82"/>
      <c r="F37" s="82"/>
      <c r="G37" s="82"/>
      <c r="H37" s="129" t="s">
        <v>30</v>
      </c>
      <c r="I37" s="130">
        <v>911</v>
      </c>
      <c r="J37" s="131">
        <v>3224</v>
      </c>
      <c r="K37" s="132" t="s">
        <v>31</v>
      </c>
      <c r="L37" s="133">
        <v>0</v>
      </c>
      <c r="M37" s="133">
        <v>0</v>
      </c>
      <c r="N37" s="134">
        <v>0</v>
      </c>
      <c r="O37" s="88">
        <f t="shared" si="34"/>
        <v>0</v>
      </c>
      <c r="P37" s="135">
        <v>0</v>
      </c>
      <c r="Q37" s="135">
        <v>0</v>
      </c>
      <c r="R37" s="136">
        <v>0</v>
      </c>
      <c r="S37" s="135"/>
      <c r="T37" s="135"/>
      <c r="U37" s="135"/>
      <c r="V37" s="137">
        <v>0</v>
      </c>
      <c r="W37" s="137"/>
      <c r="Y37" s="136"/>
      <c r="AA37" s="136"/>
      <c r="AB37" s="136"/>
      <c r="AC37" s="137"/>
      <c r="AD37" s="137"/>
      <c r="AE37" s="137"/>
      <c r="AF37" s="136"/>
      <c r="AG37" s="137"/>
      <c r="AH37" s="137"/>
      <c r="AI37" s="137"/>
      <c r="AJ37" s="136"/>
      <c r="AK37" s="136"/>
      <c r="AL37" s="138"/>
      <c r="AM37" s="136"/>
      <c r="AN37" s="164" t="b">
        <f t="shared" si="7"/>
        <v>0</v>
      </c>
      <c r="AO37"/>
    </row>
    <row r="38" spans="1:41" x14ac:dyDescent="0.25">
      <c r="A38" s="82"/>
      <c r="B38" s="82"/>
      <c r="C38" s="82"/>
      <c r="D38" s="82"/>
      <c r="E38" s="82"/>
      <c r="F38" s="82"/>
      <c r="G38" s="82"/>
      <c r="H38" s="129" t="s">
        <v>32</v>
      </c>
      <c r="I38" s="130">
        <v>911</v>
      </c>
      <c r="J38" s="131">
        <v>3225</v>
      </c>
      <c r="K38" s="132" t="s">
        <v>33</v>
      </c>
      <c r="L38" s="133">
        <v>35115</v>
      </c>
      <c r="M38" s="133">
        <f>35115/7.5345</f>
        <v>4660.5614174795937</v>
      </c>
      <c r="N38" s="134">
        <v>7595</v>
      </c>
      <c r="O38" s="88">
        <f t="shared" si="34"/>
        <v>1008.0297299090848</v>
      </c>
      <c r="P38" s="135">
        <v>4000</v>
      </c>
      <c r="Q38" s="139">
        <v>8400</v>
      </c>
      <c r="R38" s="136">
        <v>8160</v>
      </c>
      <c r="S38" s="135"/>
      <c r="T38" s="135"/>
      <c r="U38" s="135"/>
      <c r="V38" s="137">
        <v>11760</v>
      </c>
      <c r="W38" s="137">
        <v>13000</v>
      </c>
      <c r="Y38" s="136">
        <v>13746</v>
      </c>
      <c r="AA38" s="136"/>
      <c r="AB38" s="136">
        <v>7500</v>
      </c>
      <c r="AC38" s="137">
        <v>7500</v>
      </c>
      <c r="AD38" s="137">
        <v>7500</v>
      </c>
      <c r="AE38" s="137">
        <v>7500</v>
      </c>
      <c r="AF38" s="136">
        <v>1671.39</v>
      </c>
      <c r="AG38" s="137">
        <v>7500</v>
      </c>
      <c r="AH38" s="137">
        <v>7500</v>
      </c>
      <c r="AI38" s="137">
        <v>4500</v>
      </c>
      <c r="AJ38" s="136">
        <v>6000</v>
      </c>
      <c r="AK38" s="136">
        <v>7000</v>
      </c>
      <c r="AL38" s="138">
        <v>2237.0500000000002</v>
      </c>
      <c r="AM38" s="169"/>
      <c r="AN38" s="166" t="b">
        <f t="shared" si="7"/>
        <v>0</v>
      </c>
    </row>
    <row r="39" spans="1:41" x14ac:dyDescent="0.25">
      <c r="A39" s="122"/>
      <c r="B39" s="122"/>
      <c r="C39" s="122"/>
      <c r="D39" s="122"/>
      <c r="E39" s="122"/>
      <c r="F39" s="122"/>
      <c r="G39" s="122"/>
      <c r="H39" s="129"/>
      <c r="I39" s="140"/>
      <c r="J39" s="141"/>
      <c r="K39" s="142"/>
      <c r="L39" s="76"/>
      <c r="M39" s="76"/>
      <c r="N39" s="77"/>
      <c r="O39" s="77"/>
      <c r="P39" s="78"/>
      <c r="Q39" s="78"/>
      <c r="R39" s="79"/>
      <c r="S39" s="78"/>
      <c r="T39" s="78"/>
      <c r="U39" s="78"/>
      <c r="V39" s="143"/>
      <c r="W39" s="143"/>
      <c r="Y39" s="79"/>
      <c r="AA39" s="79"/>
      <c r="AB39" s="79"/>
      <c r="AC39" s="143"/>
      <c r="AD39" s="143"/>
      <c r="AE39" s="143"/>
      <c r="AF39" s="79"/>
      <c r="AG39" s="143"/>
      <c r="AH39" s="143"/>
      <c r="AI39" s="143"/>
      <c r="AJ39" s="79"/>
      <c r="AK39" s="79"/>
      <c r="AL39" s="143"/>
      <c r="AM39" s="79"/>
      <c r="AN39" s="164" t="b">
        <f t="shared" si="7"/>
        <v>0</v>
      </c>
      <c r="AO39"/>
    </row>
    <row r="40" spans="1:41" x14ac:dyDescent="0.25">
      <c r="A40" s="95"/>
      <c r="B40" s="95"/>
      <c r="C40" s="95"/>
      <c r="D40" s="95"/>
      <c r="E40" s="95"/>
      <c r="F40" s="95"/>
      <c r="G40" s="95"/>
      <c r="H40" s="144"/>
      <c r="I40" s="145"/>
      <c r="J40" s="74">
        <v>323</v>
      </c>
      <c r="K40" s="75" t="s">
        <v>34</v>
      </c>
      <c r="L40" s="76">
        <f t="shared" ref="L40:S40" si="35">L41+L42+L43+L44+L45+L46+L47+L48+L49</f>
        <v>167537</v>
      </c>
      <c r="M40" s="76">
        <f t="shared" si="35"/>
        <v>22235.981153361205</v>
      </c>
      <c r="N40" s="77">
        <f t="shared" si="35"/>
        <v>300061</v>
      </c>
      <c r="O40" s="77">
        <f t="shared" si="35"/>
        <v>39824.93861570111</v>
      </c>
      <c r="P40" s="78">
        <f t="shared" si="35"/>
        <v>29100</v>
      </c>
      <c r="Q40" s="78">
        <f t="shared" si="35"/>
        <v>22700</v>
      </c>
      <c r="R40" s="79">
        <f t="shared" si="35"/>
        <v>23667</v>
      </c>
      <c r="S40" s="78">
        <f t="shared" si="35"/>
        <v>0</v>
      </c>
      <c r="T40" s="78"/>
      <c r="U40" s="78"/>
      <c r="V40" s="80">
        <f>V41+V42+V43+V44+V45+V46+V47+V48+V49</f>
        <v>30420</v>
      </c>
      <c r="W40" s="80">
        <f>W41+W42+W43+W44+W45+W46+W47+W48+W49</f>
        <v>30419.919999999998</v>
      </c>
      <c r="X40" s="81">
        <f>X41+X42+X43+X44+X45+X46+X47+X48+X49</f>
        <v>0</v>
      </c>
      <c r="Y40" s="79">
        <v>36007.33</v>
      </c>
      <c r="Z40" s="81">
        <f>Z41+Z42+Z43+Z44+Z45+Z46+Z47+Z48+Z49</f>
        <v>0</v>
      </c>
      <c r="AA40" s="79"/>
      <c r="AB40" s="79">
        <f t="shared" ref="AB40:AI40" si="36">AB41+AB42+AB43+AB44+AB45+AB46+AB47+AB48+AB49</f>
        <v>33190</v>
      </c>
      <c r="AC40" s="80">
        <f t="shared" si="36"/>
        <v>33190</v>
      </c>
      <c r="AD40" s="80">
        <f t="shared" si="36"/>
        <v>33190</v>
      </c>
      <c r="AE40" s="80">
        <f t="shared" si="36"/>
        <v>33190</v>
      </c>
      <c r="AF40" s="79">
        <f t="shared" si="36"/>
        <v>24391.87</v>
      </c>
      <c r="AG40" s="80">
        <f t="shared" si="36"/>
        <v>33190</v>
      </c>
      <c r="AH40" s="80">
        <f t="shared" si="36"/>
        <v>33190</v>
      </c>
      <c r="AI40" s="80">
        <f t="shared" si="36"/>
        <v>38600</v>
      </c>
      <c r="AJ40" s="79">
        <f>AJ41+AJ42+AJ43+AJ44+AJ45+AJ46+AJ47+AJ48+AJ49</f>
        <v>43700</v>
      </c>
      <c r="AK40" s="79">
        <f>AK41+AK42+AK43+AK44+AK45+AK46+AK47+AK48+AK49</f>
        <v>48300</v>
      </c>
      <c r="AL40" s="80">
        <f t="shared" ref="AL40:AM40" si="37">AL41+AL42+AL43+AL44+AL45+AL46+AL47+AL48+AL49</f>
        <v>38212.79</v>
      </c>
      <c r="AM40" s="79">
        <f t="shared" si="37"/>
        <v>0</v>
      </c>
      <c r="AN40" s="164" t="b">
        <f t="shared" si="7"/>
        <v>1</v>
      </c>
      <c r="AO40"/>
    </row>
    <row r="41" spans="1:41" x14ac:dyDescent="0.25">
      <c r="A41" s="82"/>
      <c r="B41" s="82"/>
      <c r="C41" s="82"/>
      <c r="D41" s="82"/>
      <c r="E41" s="82"/>
      <c r="F41" s="82"/>
      <c r="G41" s="82"/>
      <c r="H41" s="129"/>
      <c r="I41" s="130">
        <v>911</v>
      </c>
      <c r="J41" s="131">
        <v>3231</v>
      </c>
      <c r="K41" s="132" t="s">
        <v>35</v>
      </c>
      <c r="L41" s="133">
        <v>13832</v>
      </c>
      <c r="M41" s="133">
        <f>13832/7.5345</f>
        <v>1835.8218859911074</v>
      </c>
      <c r="N41" s="134">
        <v>14591</v>
      </c>
      <c r="O41" s="134">
        <f>N41/7.5345</f>
        <v>1936.5584975778086</v>
      </c>
      <c r="P41" s="135">
        <v>3600</v>
      </c>
      <c r="Q41" s="135">
        <v>3600</v>
      </c>
      <c r="R41" s="136">
        <v>3471</v>
      </c>
      <c r="S41" s="135"/>
      <c r="T41" s="135"/>
      <c r="U41" s="135"/>
      <c r="V41" s="137">
        <v>4020</v>
      </c>
      <c r="W41" s="137">
        <v>4020</v>
      </c>
      <c r="Y41" s="136">
        <v>3149.99</v>
      </c>
      <c r="AA41" s="136"/>
      <c r="AB41" s="136">
        <v>4500</v>
      </c>
      <c r="AC41" s="137">
        <v>4500</v>
      </c>
      <c r="AD41" s="137">
        <v>4500</v>
      </c>
      <c r="AE41" s="137">
        <v>4500</v>
      </c>
      <c r="AF41" s="136">
        <v>2321.0300000000002</v>
      </c>
      <c r="AG41" s="137">
        <v>4500</v>
      </c>
      <c r="AH41" s="137">
        <v>4500</v>
      </c>
      <c r="AI41" s="137">
        <v>4000</v>
      </c>
      <c r="AJ41" s="136">
        <v>4200</v>
      </c>
      <c r="AK41" s="136">
        <v>4300</v>
      </c>
      <c r="AL41" s="138">
        <v>3013.93</v>
      </c>
      <c r="AM41" s="169"/>
      <c r="AN41" s="166" t="b">
        <f t="shared" si="7"/>
        <v>0</v>
      </c>
    </row>
    <row r="42" spans="1:41" x14ac:dyDescent="0.25">
      <c r="A42" s="82"/>
      <c r="B42" s="82"/>
      <c r="C42" s="82"/>
      <c r="D42" s="82"/>
      <c r="E42" s="82"/>
      <c r="F42" s="82"/>
      <c r="G42" s="82"/>
      <c r="H42" s="83">
        <v>39</v>
      </c>
      <c r="I42" s="84">
        <v>911</v>
      </c>
      <c r="J42" s="146">
        <v>3232</v>
      </c>
      <c r="K42" s="86" t="s">
        <v>36</v>
      </c>
      <c r="L42" s="87">
        <v>78000</v>
      </c>
      <c r="M42" s="87">
        <f>78000/7.5345</f>
        <v>10352.379056340831</v>
      </c>
      <c r="N42" s="88">
        <v>213696</v>
      </c>
      <c r="O42" s="134">
        <f t="shared" ref="O42:O49" si="38">N42/7.5345</f>
        <v>28362.333266971928</v>
      </c>
      <c r="P42" s="89">
        <v>12000</v>
      </c>
      <c r="Q42" s="90">
        <v>4200</v>
      </c>
      <c r="R42" s="91">
        <v>5158</v>
      </c>
      <c r="S42" s="89"/>
      <c r="T42" s="89"/>
      <c r="U42" s="89"/>
      <c r="V42" s="92">
        <v>6680</v>
      </c>
      <c r="W42" s="92">
        <v>6680</v>
      </c>
      <c r="Y42" s="91">
        <v>6297.5</v>
      </c>
      <c r="AA42" s="91"/>
      <c r="AB42" s="91">
        <v>7800</v>
      </c>
      <c r="AC42" s="92">
        <v>7800</v>
      </c>
      <c r="AD42" s="92">
        <v>7800</v>
      </c>
      <c r="AE42" s="92">
        <v>7800</v>
      </c>
      <c r="AF42" s="91">
        <v>1679.5</v>
      </c>
      <c r="AG42" s="92">
        <v>7800</v>
      </c>
      <c r="AH42" s="92">
        <v>7800</v>
      </c>
      <c r="AI42" s="92">
        <v>8000</v>
      </c>
      <c r="AJ42" s="91">
        <v>8500</v>
      </c>
      <c r="AK42" s="91">
        <v>9500</v>
      </c>
      <c r="AL42" s="93">
        <v>1709.5</v>
      </c>
      <c r="AM42" s="167"/>
      <c r="AN42" s="166" t="b">
        <f t="shared" si="7"/>
        <v>0</v>
      </c>
    </row>
    <row r="43" spans="1:41" x14ac:dyDescent="0.25">
      <c r="A43" s="82"/>
      <c r="B43" s="82"/>
      <c r="C43" s="82"/>
      <c r="D43" s="82"/>
      <c r="E43" s="82"/>
      <c r="F43" s="82"/>
      <c r="G43" s="82"/>
      <c r="H43" s="83"/>
      <c r="I43" s="84">
        <v>911</v>
      </c>
      <c r="J43" s="146">
        <v>3232</v>
      </c>
      <c r="K43" s="86" t="s">
        <v>37</v>
      </c>
      <c r="L43" s="87"/>
      <c r="M43" s="87"/>
      <c r="N43" s="88">
        <v>0</v>
      </c>
      <c r="O43" s="134">
        <f t="shared" si="38"/>
        <v>0</v>
      </c>
      <c r="P43" s="89"/>
      <c r="Q43" s="89"/>
      <c r="R43" s="91"/>
      <c r="S43" s="89"/>
      <c r="T43" s="89"/>
      <c r="U43" s="89"/>
      <c r="V43" s="92"/>
      <c r="W43" s="92"/>
      <c r="Y43" s="91"/>
      <c r="AA43" s="91"/>
      <c r="AB43" s="91"/>
      <c r="AC43" s="92"/>
      <c r="AD43" s="92"/>
      <c r="AE43" s="92"/>
      <c r="AF43" s="91"/>
      <c r="AG43" s="92"/>
      <c r="AH43" s="92"/>
      <c r="AI43" s="92"/>
      <c r="AJ43" s="91"/>
      <c r="AK43" s="91"/>
      <c r="AL43" s="93"/>
      <c r="AM43" s="91"/>
      <c r="AN43" s="164" t="b">
        <f t="shared" si="7"/>
        <v>0</v>
      </c>
      <c r="AO43"/>
    </row>
    <row r="44" spans="1:41" x14ac:dyDescent="0.25">
      <c r="A44" s="82"/>
      <c r="B44" s="82"/>
      <c r="C44" s="82"/>
      <c r="D44" s="82"/>
      <c r="E44" s="82"/>
      <c r="F44" s="82"/>
      <c r="G44" s="82"/>
      <c r="H44" s="83"/>
      <c r="I44" s="84">
        <v>911</v>
      </c>
      <c r="J44" s="146">
        <v>3233</v>
      </c>
      <c r="K44" s="86" t="s">
        <v>38</v>
      </c>
      <c r="L44" s="87">
        <v>0</v>
      </c>
      <c r="M44" s="87">
        <v>0</v>
      </c>
      <c r="N44" s="88">
        <v>0</v>
      </c>
      <c r="O44" s="134">
        <f t="shared" si="38"/>
        <v>0</v>
      </c>
      <c r="P44" s="89">
        <v>900</v>
      </c>
      <c r="Q44" s="90">
        <v>1000</v>
      </c>
      <c r="R44" s="91">
        <v>0</v>
      </c>
      <c r="S44" s="89"/>
      <c r="T44" s="89"/>
      <c r="U44" s="89"/>
      <c r="V44" s="92">
        <v>1230</v>
      </c>
      <c r="W44" s="92">
        <v>1230</v>
      </c>
      <c r="Y44" s="91"/>
      <c r="AA44" s="91"/>
      <c r="AB44" s="91">
        <v>1300</v>
      </c>
      <c r="AC44" s="92">
        <v>1300</v>
      </c>
      <c r="AD44" s="92">
        <v>1300</v>
      </c>
      <c r="AE44" s="92">
        <v>1300</v>
      </c>
      <c r="AF44" s="91">
        <v>1300</v>
      </c>
      <c r="AG44" s="92">
        <v>1300</v>
      </c>
      <c r="AH44" s="92">
        <v>1300</v>
      </c>
      <c r="AI44" s="92">
        <v>1000</v>
      </c>
      <c r="AJ44" s="91">
        <v>1500</v>
      </c>
      <c r="AK44" s="91">
        <v>1500</v>
      </c>
      <c r="AL44" s="93">
        <v>0</v>
      </c>
      <c r="AM44" s="167"/>
      <c r="AN44" s="166" t="b">
        <f t="shared" si="7"/>
        <v>0</v>
      </c>
    </row>
    <row r="45" spans="1:41" x14ac:dyDescent="0.25">
      <c r="A45" s="82"/>
      <c r="B45" s="82"/>
      <c r="C45" s="82"/>
      <c r="D45" s="82"/>
      <c r="E45" s="82"/>
      <c r="F45" s="82"/>
      <c r="G45" s="82"/>
      <c r="H45" s="83"/>
      <c r="I45" s="84">
        <v>911</v>
      </c>
      <c r="J45" s="146">
        <v>3234</v>
      </c>
      <c r="K45" s="86" t="s">
        <v>39</v>
      </c>
      <c r="L45" s="87">
        <v>9855</v>
      </c>
      <c r="M45" s="87">
        <f>9855/7.5345</f>
        <v>1307.9832769261398</v>
      </c>
      <c r="N45" s="88">
        <v>11660</v>
      </c>
      <c r="O45" s="134">
        <f t="shared" si="38"/>
        <v>1547.5479461145396</v>
      </c>
      <c r="P45" s="89">
        <v>2500</v>
      </c>
      <c r="Q45" s="89">
        <v>2500</v>
      </c>
      <c r="R45" s="91">
        <v>1688</v>
      </c>
      <c r="S45" s="89"/>
      <c r="T45" s="89"/>
      <c r="U45" s="89"/>
      <c r="V45" s="92">
        <v>4520</v>
      </c>
      <c r="W45" s="92">
        <v>4520</v>
      </c>
      <c r="X45" s="128"/>
      <c r="Y45" s="91">
        <v>2016.98</v>
      </c>
      <c r="Z45" s="128"/>
      <c r="AA45" s="91"/>
      <c r="AB45" s="91">
        <v>3500</v>
      </c>
      <c r="AC45" s="92">
        <v>3500</v>
      </c>
      <c r="AD45" s="92">
        <v>3500</v>
      </c>
      <c r="AE45" s="92">
        <v>3500</v>
      </c>
      <c r="AF45" s="91">
        <v>2628.7</v>
      </c>
      <c r="AG45" s="92">
        <v>3500</v>
      </c>
      <c r="AH45" s="92">
        <v>3500</v>
      </c>
      <c r="AI45" s="92">
        <v>3600</v>
      </c>
      <c r="AJ45" s="91">
        <v>3500</v>
      </c>
      <c r="AK45" s="91">
        <v>3500</v>
      </c>
      <c r="AL45" s="93">
        <v>2909.04</v>
      </c>
      <c r="AM45" s="167"/>
      <c r="AN45" s="166" t="b">
        <f t="shared" si="7"/>
        <v>0</v>
      </c>
    </row>
    <row r="46" spans="1:41" x14ac:dyDescent="0.25">
      <c r="A46" s="109"/>
      <c r="B46" s="109"/>
      <c r="C46" s="109"/>
      <c r="D46" s="109"/>
      <c r="E46" s="109"/>
      <c r="F46" s="109"/>
      <c r="G46" s="109"/>
      <c r="H46" s="109" t="s">
        <v>40</v>
      </c>
      <c r="I46" s="84">
        <v>911</v>
      </c>
      <c r="J46" s="86">
        <v>3236</v>
      </c>
      <c r="K46" s="85" t="s">
        <v>41</v>
      </c>
      <c r="L46" s="87">
        <v>36242</v>
      </c>
      <c r="M46" s="87">
        <f>36242/7.5345</f>
        <v>4810.1400225628768</v>
      </c>
      <c r="N46" s="88">
        <v>38422</v>
      </c>
      <c r="O46" s="134">
        <f t="shared" si="38"/>
        <v>5099.475744906762</v>
      </c>
      <c r="P46" s="89">
        <v>6000</v>
      </c>
      <c r="Q46" s="89">
        <v>6000</v>
      </c>
      <c r="R46" s="91">
        <v>6390</v>
      </c>
      <c r="S46" s="89"/>
      <c r="T46" s="89"/>
      <c r="U46" s="89"/>
      <c r="V46" s="92">
        <v>6900</v>
      </c>
      <c r="W46" s="92">
        <v>6900</v>
      </c>
      <c r="X46" s="128"/>
      <c r="Y46" s="91">
        <v>6343.05</v>
      </c>
      <c r="Z46" s="128"/>
      <c r="AA46" s="91"/>
      <c r="AB46" s="91">
        <v>8060</v>
      </c>
      <c r="AC46" s="92">
        <v>8060</v>
      </c>
      <c r="AD46" s="92">
        <v>8060</v>
      </c>
      <c r="AE46" s="92">
        <v>8060</v>
      </c>
      <c r="AF46" s="91">
        <v>10191.18</v>
      </c>
      <c r="AG46" s="92">
        <v>8060</v>
      </c>
      <c r="AH46" s="92">
        <v>8060</v>
      </c>
      <c r="AI46" s="92">
        <v>12500</v>
      </c>
      <c r="AJ46" s="91">
        <v>14500</v>
      </c>
      <c r="AK46" s="91">
        <v>17000</v>
      </c>
      <c r="AL46" s="93">
        <v>17655.560000000001</v>
      </c>
      <c r="AM46" s="167"/>
      <c r="AN46" s="166" t="b">
        <f t="shared" si="7"/>
        <v>0</v>
      </c>
    </row>
    <row r="47" spans="1:41" x14ac:dyDescent="0.25">
      <c r="A47" s="109"/>
      <c r="B47" s="109"/>
      <c r="C47" s="109"/>
      <c r="D47" s="109"/>
      <c r="E47" s="109"/>
      <c r="F47" s="109"/>
      <c r="G47" s="109"/>
      <c r="H47" s="109"/>
      <c r="I47" s="84"/>
      <c r="J47" s="86">
        <v>3237</v>
      </c>
      <c r="K47" s="85" t="s">
        <v>42</v>
      </c>
      <c r="L47" s="147">
        <v>650</v>
      </c>
      <c r="M47" s="147">
        <f>650/7.5345</f>
        <v>86.269825469506927</v>
      </c>
      <c r="N47" s="148">
        <v>1125</v>
      </c>
      <c r="O47" s="134">
        <f t="shared" si="38"/>
        <v>149.31315946645429</v>
      </c>
      <c r="P47" s="149"/>
      <c r="Q47" s="149"/>
      <c r="R47" s="150">
        <v>362</v>
      </c>
      <c r="S47" s="149"/>
      <c r="T47" s="149"/>
      <c r="U47" s="149"/>
      <c r="V47" s="151"/>
      <c r="W47" s="151"/>
      <c r="X47" s="128"/>
      <c r="Y47" s="150">
        <v>585.82000000000005</v>
      </c>
      <c r="Z47" s="128"/>
      <c r="AA47" s="150"/>
      <c r="AB47" s="150"/>
      <c r="AC47" s="151"/>
      <c r="AD47" s="151"/>
      <c r="AE47" s="151"/>
      <c r="AF47" s="150"/>
      <c r="AG47" s="151"/>
      <c r="AH47" s="151"/>
      <c r="AI47" s="151"/>
      <c r="AJ47" s="150"/>
      <c r="AK47" s="150"/>
      <c r="AL47" s="152">
        <v>3186.66</v>
      </c>
      <c r="AM47" s="170"/>
      <c r="AN47" s="166" t="b">
        <f t="shared" si="7"/>
        <v>0</v>
      </c>
    </row>
    <row r="48" spans="1:41" x14ac:dyDescent="0.25">
      <c r="A48" s="109"/>
      <c r="B48" s="109"/>
      <c r="C48" s="109"/>
      <c r="D48" s="109"/>
      <c r="E48" s="109"/>
      <c r="F48" s="109"/>
      <c r="G48" s="109"/>
      <c r="H48" s="109"/>
      <c r="I48" s="84">
        <v>911</v>
      </c>
      <c r="J48" s="86">
        <v>3238</v>
      </c>
      <c r="K48" s="85" t="s">
        <v>43</v>
      </c>
      <c r="L48" s="147">
        <v>17499</v>
      </c>
      <c r="M48" s="147">
        <f>17499/7.5345</f>
        <v>2322.5164244475413</v>
      </c>
      <c r="N48" s="148">
        <v>11313</v>
      </c>
      <c r="O48" s="134">
        <f t="shared" si="38"/>
        <v>1501.4931315946644</v>
      </c>
      <c r="P48" s="149">
        <v>2100</v>
      </c>
      <c r="Q48" s="153">
        <v>3400</v>
      </c>
      <c r="R48" s="150">
        <v>3360</v>
      </c>
      <c r="S48" s="149"/>
      <c r="T48" s="149"/>
      <c r="U48" s="149"/>
      <c r="V48" s="151">
        <v>4530</v>
      </c>
      <c r="W48" s="151">
        <v>4529.92</v>
      </c>
      <c r="X48" s="128"/>
      <c r="Y48" s="150">
        <v>3922.9</v>
      </c>
      <c r="Z48" s="128"/>
      <c r="AA48" s="150"/>
      <c r="AB48" s="150">
        <v>4530</v>
      </c>
      <c r="AC48" s="151">
        <v>4530</v>
      </c>
      <c r="AD48" s="151">
        <v>4530</v>
      </c>
      <c r="AE48" s="151">
        <v>4530</v>
      </c>
      <c r="AF48" s="150">
        <v>4664</v>
      </c>
      <c r="AG48" s="151">
        <v>4530</v>
      </c>
      <c r="AH48" s="151">
        <v>4530</v>
      </c>
      <c r="AI48" s="151">
        <v>7000</v>
      </c>
      <c r="AJ48" s="150">
        <v>8500</v>
      </c>
      <c r="AK48" s="150">
        <v>9500</v>
      </c>
      <c r="AL48" s="152">
        <v>6664.75</v>
      </c>
      <c r="AM48" s="170"/>
      <c r="AN48" s="166" t="b">
        <f t="shared" si="7"/>
        <v>0</v>
      </c>
    </row>
    <row r="49" spans="1:41" x14ac:dyDescent="0.25">
      <c r="A49" s="109"/>
      <c r="B49" s="109"/>
      <c r="C49" s="109"/>
      <c r="D49" s="109"/>
      <c r="E49" s="109"/>
      <c r="F49" s="109"/>
      <c r="G49" s="109"/>
      <c r="H49" s="109"/>
      <c r="I49" s="84">
        <v>911</v>
      </c>
      <c r="J49" s="86">
        <v>3239</v>
      </c>
      <c r="K49" s="85" t="s">
        <v>44</v>
      </c>
      <c r="L49" s="147">
        <v>11459</v>
      </c>
      <c r="M49" s="147">
        <f>11459/7.5345</f>
        <v>1520.8706616231998</v>
      </c>
      <c r="N49" s="148">
        <v>9254</v>
      </c>
      <c r="O49" s="134">
        <f t="shared" si="38"/>
        <v>1228.2168690689493</v>
      </c>
      <c r="P49" s="149">
        <v>2000</v>
      </c>
      <c r="Q49" s="149">
        <v>2000</v>
      </c>
      <c r="R49" s="150">
        <v>3238</v>
      </c>
      <c r="S49" s="149"/>
      <c r="T49" s="149"/>
      <c r="U49" s="149"/>
      <c r="V49" s="151">
        <v>2540</v>
      </c>
      <c r="W49" s="151">
        <v>2540</v>
      </c>
      <c r="X49" s="128"/>
      <c r="Y49" s="150">
        <v>13691.09</v>
      </c>
      <c r="Z49" s="128"/>
      <c r="AA49" s="150"/>
      <c r="AB49" s="150">
        <v>3500</v>
      </c>
      <c r="AC49" s="151">
        <v>3500</v>
      </c>
      <c r="AD49" s="151">
        <v>3500</v>
      </c>
      <c r="AE49" s="151">
        <v>3500</v>
      </c>
      <c r="AF49" s="150">
        <v>1607.46</v>
      </c>
      <c r="AG49" s="151">
        <v>3500</v>
      </c>
      <c r="AH49" s="151">
        <v>3500</v>
      </c>
      <c r="AI49" s="151">
        <v>2500</v>
      </c>
      <c r="AJ49" s="150">
        <v>3000</v>
      </c>
      <c r="AK49" s="150">
        <v>3000</v>
      </c>
      <c r="AL49" s="152">
        <v>3073.35</v>
      </c>
      <c r="AM49" s="170"/>
      <c r="AN49" s="166" t="b">
        <f t="shared" si="7"/>
        <v>0</v>
      </c>
    </row>
    <row r="50" spans="1:41" x14ac:dyDescent="0.25">
      <c r="A50" s="109"/>
      <c r="B50" s="109"/>
      <c r="C50" s="109"/>
      <c r="D50" s="109"/>
      <c r="E50" s="109"/>
      <c r="F50" s="109"/>
      <c r="G50" s="109"/>
      <c r="H50" s="109"/>
      <c r="I50" s="84"/>
      <c r="J50" s="86"/>
      <c r="K50" s="85"/>
      <c r="L50" s="147"/>
      <c r="M50" s="147"/>
      <c r="N50" s="148"/>
      <c r="O50" s="148"/>
      <c r="P50" s="149"/>
      <c r="Q50" s="149"/>
      <c r="R50" s="150"/>
      <c r="S50" s="149"/>
      <c r="T50" s="149"/>
      <c r="U50" s="149"/>
      <c r="V50" s="151"/>
      <c r="W50" s="151"/>
      <c r="X50" s="128"/>
      <c r="Y50" s="150"/>
      <c r="Z50" s="128"/>
      <c r="AA50" s="150"/>
      <c r="AB50" s="150"/>
      <c r="AC50" s="151"/>
      <c r="AD50" s="151"/>
      <c r="AE50" s="151"/>
      <c r="AF50" s="150"/>
      <c r="AG50" s="151"/>
      <c r="AH50" s="151"/>
      <c r="AI50" s="151"/>
      <c r="AJ50" s="150"/>
      <c r="AK50" s="150"/>
      <c r="AL50" s="151"/>
      <c r="AM50" s="150"/>
      <c r="AN50" s="164" t="b">
        <f t="shared" si="7"/>
        <v>0</v>
      </c>
      <c r="AO50"/>
    </row>
    <row r="51" spans="1:41" x14ac:dyDescent="0.25">
      <c r="A51" s="71"/>
      <c r="B51" s="71"/>
      <c r="C51" s="71"/>
      <c r="D51" s="71"/>
      <c r="E51" s="71"/>
      <c r="F51" s="71"/>
      <c r="G51" s="71"/>
      <c r="H51" s="71"/>
      <c r="I51" s="101"/>
      <c r="J51" s="102">
        <v>324</v>
      </c>
      <c r="K51" s="102" t="s">
        <v>45</v>
      </c>
      <c r="L51" s="8">
        <f t="shared" ref="L51:W51" si="39">L52</f>
        <v>0</v>
      </c>
      <c r="M51" s="8">
        <f t="shared" si="39"/>
        <v>0</v>
      </c>
      <c r="N51" s="9">
        <f t="shared" si="39"/>
        <v>0</v>
      </c>
      <c r="O51" s="9">
        <f t="shared" si="39"/>
        <v>0</v>
      </c>
      <c r="P51" s="10">
        <f t="shared" si="39"/>
        <v>0</v>
      </c>
      <c r="Q51" s="10">
        <f t="shared" si="39"/>
        <v>0</v>
      </c>
      <c r="R51" s="11">
        <f t="shared" si="39"/>
        <v>0</v>
      </c>
      <c r="S51" s="10">
        <f t="shared" si="39"/>
        <v>0</v>
      </c>
      <c r="T51" s="10"/>
      <c r="U51" s="10"/>
      <c r="V51" s="12">
        <f t="shared" si="39"/>
        <v>0</v>
      </c>
      <c r="W51" s="12">
        <f t="shared" si="39"/>
        <v>0</v>
      </c>
      <c r="X51" s="13">
        <f>X52</f>
        <v>0</v>
      </c>
      <c r="Y51" s="11">
        <v>0</v>
      </c>
      <c r="Z51" s="13">
        <f>Z52</f>
        <v>0</v>
      </c>
      <c r="AA51" s="11"/>
      <c r="AB51" s="11">
        <f>AB52</f>
        <v>0</v>
      </c>
      <c r="AC51" s="12">
        <f>AC52</f>
        <v>0</v>
      </c>
      <c r="AD51" s="12">
        <f>AD52</f>
        <v>0</v>
      </c>
      <c r="AE51" s="12">
        <f>AE52</f>
        <v>0</v>
      </c>
      <c r="AF51" s="11"/>
      <c r="AG51" s="12">
        <f>AG52</f>
        <v>0</v>
      </c>
      <c r="AH51" s="12"/>
      <c r="AI51" s="12"/>
      <c r="AJ51" s="11"/>
      <c r="AK51" s="11"/>
      <c r="AL51" s="12"/>
      <c r="AM51" s="11"/>
      <c r="AN51" s="164" t="b">
        <f t="shared" si="7"/>
        <v>0</v>
      </c>
      <c r="AO51"/>
    </row>
    <row r="52" spans="1:41" x14ac:dyDescent="0.25">
      <c r="A52" s="109"/>
      <c r="B52" s="109"/>
      <c r="C52" s="109"/>
      <c r="D52" s="109"/>
      <c r="E52" s="109"/>
      <c r="F52" s="109"/>
      <c r="G52" s="109"/>
      <c r="H52" s="109"/>
      <c r="I52" s="84"/>
      <c r="J52" s="86">
        <v>3241</v>
      </c>
      <c r="K52" s="85" t="s">
        <v>46</v>
      </c>
      <c r="L52" s="147"/>
      <c r="M52" s="147"/>
      <c r="N52" s="148"/>
      <c r="O52" s="148"/>
      <c r="P52" s="149"/>
      <c r="Q52" s="149"/>
      <c r="R52" s="150"/>
      <c r="S52" s="149"/>
      <c r="T52" s="149"/>
      <c r="U52" s="149"/>
      <c r="V52" s="151"/>
      <c r="W52" s="151"/>
      <c r="X52" s="128"/>
      <c r="Y52" s="150"/>
      <c r="Z52" s="128"/>
      <c r="AA52" s="150"/>
      <c r="AB52" s="150"/>
      <c r="AC52" s="151"/>
      <c r="AD52" s="151"/>
      <c r="AE52" s="151"/>
      <c r="AF52" s="150"/>
      <c r="AG52" s="151"/>
      <c r="AH52" s="151"/>
      <c r="AI52" s="151"/>
      <c r="AJ52" s="150"/>
      <c r="AK52" s="150"/>
      <c r="AL52" s="151"/>
      <c r="AM52" s="150"/>
      <c r="AN52" s="164" t="b">
        <f t="shared" si="7"/>
        <v>0</v>
      </c>
      <c r="AO52"/>
    </row>
    <row r="53" spans="1:41" x14ac:dyDescent="0.25">
      <c r="A53" s="109"/>
      <c r="B53" s="109"/>
      <c r="C53" s="109"/>
      <c r="D53" s="109"/>
      <c r="E53" s="109"/>
      <c r="F53" s="109"/>
      <c r="G53" s="109"/>
      <c r="H53" s="109"/>
      <c r="I53" s="84"/>
      <c r="J53" s="86"/>
      <c r="K53" s="85"/>
      <c r="L53" s="147"/>
      <c r="M53" s="147"/>
      <c r="N53" s="148"/>
      <c r="O53" s="148"/>
      <c r="P53" s="149"/>
      <c r="Q53" s="149"/>
      <c r="R53" s="150"/>
      <c r="S53" s="149"/>
      <c r="T53" s="149"/>
      <c r="U53" s="149"/>
      <c r="V53" s="151"/>
      <c r="W53" s="151"/>
      <c r="Y53" s="150"/>
      <c r="AA53" s="150"/>
      <c r="AB53" s="150"/>
      <c r="AC53" s="151"/>
      <c r="AD53" s="151"/>
      <c r="AE53" s="151"/>
      <c r="AF53" s="150"/>
      <c r="AG53" s="151"/>
      <c r="AH53" s="151"/>
      <c r="AI53" s="151"/>
      <c r="AJ53" s="150"/>
      <c r="AK53" s="150"/>
      <c r="AL53" s="151"/>
      <c r="AM53" s="150"/>
      <c r="AN53" s="164" t="b">
        <f t="shared" si="7"/>
        <v>0</v>
      </c>
      <c r="AO53"/>
    </row>
    <row r="54" spans="1:41" x14ac:dyDescent="0.25">
      <c r="A54" s="53"/>
      <c r="B54" s="53"/>
      <c r="C54" s="53"/>
      <c r="D54" s="53"/>
      <c r="E54" s="53"/>
      <c r="F54" s="53"/>
      <c r="G54" s="53"/>
      <c r="H54" s="53"/>
      <c r="I54" s="104"/>
      <c r="J54" s="57"/>
      <c r="K54" s="105"/>
      <c r="L54" s="48">
        <v>1</v>
      </c>
      <c r="M54" s="48">
        <v>2</v>
      </c>
      <c r="N54" s="49">
        <v>3</v>
      </c>
      <c r="O54" s="49">
        <v>4</v>
      </c>
      <c r="P54" s="50">
        <v>5</v>
      </c>
      <c r="Q54" s="50">
        <v>6</v>
      </c>
      <c r="R54" s="51"/>
      <c r="S54" s="50"/>
      <c r="T54" s="50"/>
      <c r="U54" s="50"/>
      <c r="V54" s="52">
        <v>5</v>
      </c>
      <c r="W54" s="52"/>
      <c r="Y54" s="51"/>
      <c r="AA54" s="51"/>
      <c r="AB54" s="51"/>
      <c r="AC54" s="52"/>
      <c r="AD54" s="52"/>
      <c r="AE54" s="52"/>
      <c r="AF54" s="51"/>
      <c r="AG54" s="52"/>
      <c r="AH54" s="52"/>
      <c r="AI54" s="52"/>
      <c r="AJ54" s="51"/>
      <c r="AK54" s="51"/>
      <c r="AL54" s="52"/>
      <c r="AM54" s="51"/>
      <c r="AN54" s="164" t="b">
        <f t="shared" si="7"/>
        <v>0</v>
      </c>
      <c r="AO54"/>
    </row>
    <row r="55" spans="1:41" x14ac:dyDescent="0.25">
      <c r="A55" s="95"/>
      <c r="B55" s="95"/>
      <c r="C55" s="95"/>
      <c r="D55" s="95"/>
      <c r="E55" s="95"/>
      <c r="F55" s="95"/>
      <c r="G55" s="95"/>
      <c r="H55" s="144"/>
      <c r="I55" s="145"/>
      <c r="J55" s="74">
        <v>329</v>
      </c>
      <c r="K55" s="75" t="s">
        <v>47</v>
      </c>
      <c r="L55" s="76">
        <f t="shared" ref="L55:S55" si="40">L56+L57+L58+L59+L60</f>
        <v>10997</v>
      </c>
      <c r="M55" s="76">
        <f t="shared" si="40"/>
        <v>1459.5527241356426</v>
      </c>
      <c r="N55" s="77">
        <f t="shared" si="40"/>
        <v>14426</v>
      </c>
      <c r="O55" s="77">
        <f t="shared" si="40"/>
        <v>1914.6592341893952</v>
      </c>
      <c r="P55" s="78">
        <f t="shared" si="40"/>
        <v>4500</v>
      </c>
      <c r="Q55" s="78">
        <f t="shared" si="40"/>
        <v>6000</v>
      </c>
      <c r="R55" s="79">
        <f t="shared" si="40"/>
        <v>4256</v>
      </c>
      <c r="S55" s="78">
        <f t="shared" si="40"/>
        <v>0</v>
      </c>
      <c r="T55" s="78"/>
      <c r="U55" s="78"/>
      <c r="V55" s="80">
        <f>V56+V57+V58+V59+V60</f>
        <v>8770</v>
      </c>
      <c r="W55" s="80">
        <f>W56+W57+W58+W59+W60</f>
        <v>8770.25</v>
      </c>
      <c r="X55" s="81">
        <f>X56+X57+X58+X59+X60</f>
        <v>0</v>
      </c>
      <c r="Y55" s="79">
        <v>4243.93</v>
      </c>
      <c r="Z55" s="81">
        <f>Z56+Z57+Z58+Z59+Z60</f>
        <v>0</v>
      </c>
      <c r="AA55" s="79"/>
      <c r="AB55" s="79">
        <f t="shared" ref="AB55:AI55" si="41">AB56+AB57+AB58+AB59+AB60</f>
        <v>9450</v>
      </c>
      <c r="AC55" s="80">
        <f t="shared" si="41"/>
        <v>9450</v>
      </c>
      <c r="AD55" s="80">
        <f t="shared" si="41"/>
        <v>9450</v>
      </c>
      <c r="AE55" s="80">
        <f t="shared" si="41"/>
        <v>9450</v>
      </c>
      <c r="AF55" s="79">
        <f t="shared" si="41"/>
        <v>3454.26</v>
      </c>
      <c r="AG55" s="80">
        <f t="shared" si="41"/>
        <v>9450</v>
      </c>
      <c r="AH55" s="80">
        <f t="shared" si="41"/>
        <v>9450</v>
      </c>
      <c r="AI55" s="80">
        <f t="shared" si="41"/>
        <v>7800</v>
      </c>
      <c r="AJ55" s="79">
        <f>AJ56+AJ57+AJ58+AJ59+AJ60</f>
        <v>8300</v>
      </c>
      <c r="AK55" s="79">
        <f>AK56+AK57+AK58+AK59+AK60</f>
        <v>9100</v>
      </c>
      <c r="AL55" s="80">
        <f t="shared" ref="AL55:AM55" si="42">AL56+AL57+AL58+AL59+AL60</f>
        <v>3462.26</v>
      </c>
      <c r="AM55" s="79">
        <f t="shared" si="42"/>
        <v>0</v>
      </c>
      <c r="AN55" s="164" t="b">
        <f t="shared" si="7"/>
        <v>1</v>
      </c>
      <c r="AO55"/>
    </row>
    <row r="56" spans="1:41" x14ac:dyDescent="0.25">
      <c r="A56" s="82"/>
      <c r="B56" s="82"/>
      <c r="C56" s="82"/>
      <c r="D56" s="82"/>
      <c r="E56" s="82"/>
      <c r="F56" s="82"/>
      <c r="G56" s="82"/>
      <c r="H56" s="129"/>
      <c r="I56" s="130">
        <v>911</v>
      </c>
      <c r="J56" s="131">
        <v>3292</v>
      </c>
      <c r="K56" s="132" t="s">
        <v>48</v>
      </c>
      <c r="L56" s="133">
        <v>9039</v>
      </c>
      <c r="M56" s="133">
        <f>9039/7.5345</f>
        <v>1199.6814652598048</v>
      </c>
      <c r="N56" s="134">
        <v>11071</v>
      </c>
      <c r="O56" s="134">
        <f>N56/7.5345</f>
        <v>1469.3742119583248</v>
      </c>
      <c r="P56" s="135">
        <v>2700</v>
      </c>
      <c r="Q56" s="135">
        <v>2700</v>
      </c>
      <c r="R56" s="136">
        <v>1450</v>
      </c>
      <c r="S56" s="135"/>
      <c r="T56" s="135"/>
      <c r="U56" s="135"/>
      <c r="V56" s="137">
        <v>3120</v>
      </c>
      <c r="W56" s="137">
        <v>3120</v>
      </c>
      <c r="Y56" s="136">
        <v>2213.86</v>
      </c>
      <c r="AA56" s="136"/>
      <c r="AB56" s="136">
        <v>3100</v>
      </c>
      <c r="AC56" s="137">
        <v>3100</v>
      </c>
      <c r="AD56" s="137">
        <v>3100</v>
      </c>
      <c r="AE56" s="137">
        <v>3100</v>
      </c>
      <c r="AF56" s="136">
        <v>1573.86</v>
      </c>
      <c r="AG56" s="137">
        <v>3100</v>
      </c>
      <c r="AH56" s="137">
        <v>3100</v>
      </c>
      <c r="AI56" s="137">
        <v>3200</v>
      </c>
      <c r="AJ56" s="136">
        <v>3200</v>
      </c>
      <c r="AK56" s="136">
        <v>3500</v>
      </c>
      <c r="AL56" s="138">
        <v>1581.86</v>
      </c>
      <c r="AM56" s="169"/>
      <c r="AN56" s="166" t="b">
        <f t="shared" si="7"/>
        <v>0</v>
      </c>
    </row>
    <row r="57" spans="1:41" x14ac:dyDescent="0.25">
      <c r="A57" s="82"/>
      <c r="B57" s="82"/>
      <c r="C57" s="82"/>
      <c r="D57" s="82"/>
      <c r="E57" s="82"/>
      <c r="F57" s="82"/>
      <c r="G57" s="82"/>
      <c r="H57" s="83"/>
      <c r="I57" s="84">
        <v>911</v>
      </c>
      <c r="J57" s="146">
        <v>3293</v>
      </c>
      <c r="K57" s="86" t="s">
        <v>49</v>
      </c>
      <c r="L57" s="87">
        <v>1958</v>
      </c>
      <c r="M57" s="87">
        <f>1958/7.5345</f>
        <v>259.87125887583778</v>
      </c>
      <c r="N57" s="88">
        <v>1438</v>
      </c>
      <c r="O57" s="134">
        <f>N57/7.5345</f>
        <v>190.85539850023224</v>
      </c>
      <c r="P57" s="89">
        <v>500</v>
      </c>
      <c r="Q57" s="90">
        <v>2000</v>
      </c>
      <c r="R57" s="91">
        <v>2680</v>
      </c>
      <c r="S57" s="89"/>
      <c r="T57" s="89"/>
      <c r="U57" s="89"/>
      <c r="V57" s="92">
        <v>4200</v>
      </c>
      <c r="W57" s="92">
        <v>4200</v>
      </c>
      <c r="Y57" s="91">
        <v>2030.07</v>
      </c>
      <c r="AA57" s="91"/>
      <c r="AB57" s="91">
        <v>4900</v>
      </c>
      <c r="AC57" s="92">
        <v>4900</v>
      </c>
      <c r="AD57" s="92">
        <v>4900</v>
      </c>
      <c r="AE57" s="92">
        <v>4900</v>
      </c>
      <c r="AF57" s="91">
        <v>1420.4</v>
      </c>
      <c r="AG57" s="92">
        <v>4900</v>
      </c>
      <c r="AH57" s="92">
        <v>4900</v>
      </c>
      <c r="AI57" s="92">
        <v>3000</v>
      </c>
      <c r="AJ57" s="91">
        <v>3200</v>
      </c>
      <c r="AK57" s="91">
        <v>3500</v>
      </c>
      <c r="AL57" s="93">
        <v>1420.4</v>
      </c>
      <c r="AM57" s="167"/>
      <c r="AN57" s="166" t="b">
        <f t="shared" si="7"/>
        <v>0</v>
      </c>
    </row>
    <row r="58" spans="1:41" x14ac:dyDescent="0.25">
      <c r="A58" s="82"/>
      <c r="B58" s="82"/>
      <c r="C58" s="82"/>
      <c r="D58" s="82"/>
      <c r="E58" s="82"/>
      <c r="F58" s="82"/>
      <c r="G58" s="82"/>
      <c r="H58" s="83"/>
      <c r="I58" s="84">
        <v>911</v>
      </c>
      <c r="J58" s="146">
        <v>3294</v>
      </c>
      <c r="K58" s="86" t="s">
        <v>50</v>
      </c>
      <c r="L58" s="87">
        <v>0</v>
      </c>
      <c r="M58" s="87">
        <v>0</v>
      </c>
      <c r="N58" s="88">
        <v>0</v>
      </c>
      <c r="O58" s="134">
        <f>N58/7.5345</f>
        <v>0</v>
      </c>
      <c r="P58" s="89">
        <v>200</v>
      </c>
      <c r="Q58" s="89">
        <v>200</v>
      </c>
      <c r="R58" s="91">
        <v>0</v>
      </c>
      <c r="S58" s="89"/>
      <c r="T58" s="89"/>
      <c r="U58" s="89"/>
      <c r="V58" s="92">
        <v>300</v>
      </c>
      <c r="W58" s="92">
        <v>300</v>
      </c>
      <c r="Y58" s="91"/>
      <c r="AA58" s="91"/>
      <c r="AB58" s="91">
        <v>300</v>
      </c>
      <c r="AC58" s="92">
        <v>300</v>
      </c>
      <c r="AD58" s="92">
        <v>300</v>
      </c>
      <c r="AE58" s="92">
        <v>300</v>
      </c>
      <c r="AF58" s="91">
        <v>60</v>
      </c>
      <c r="AG58" s="92">
        <v>300</v>
      </c>
      <c r="AH58" s="92">
        <v>300</v>
      </c>
      <c r="AI58" s="92">
        <v>200</v>
      </c>
      <c r="AJ58" s="91">
        <v>200</v>
      </c>
      <c r="AK58" s="91">
        <v>200</v>
      </c>
      <c r="AL58" s="93">
        <v>60</v>
      </c>
      <c r="AM58" s="167"/>
      <c r="AN58" s="166" t="b">
        <f t="shared" si="7"/>
        <v>0</v>
      </c>
    </row>
    <row r="59" spans="1:41" x14ac:dyDescent="0.25">
      <c r="A59" s="82"/>
      <c r="B59" s="82"/>
      <c r="C59" s="82"/>
      <c r="D59" s="82"/>
      <c r="E59" s="82"/>
      <c r="F59" s="82"/>
      <c r="G59" s="82"/>
      <c r="H59" s="83"/>
      <c r="I59" s="84"/>
      <c r="J59" s="146">
        <v>3295</v>
      </c>
      <c r="K59" s="86" t="s">
        <v>51</v>
      </c>
      <c r="L59" s="87"/>
      <c r="M59" s="87"/>
      <c r="N59" s="88">
        <v>0</v>
      </c>
      <c r="O59" s="134">
        <f>N59/7.5345</f>
        <v>0</v>
      </c>
      <c r="P59" s="89"/>
      <c r="Q59" s="89"/>
      <c r="R59" s="91">
        <v>0</v>
      </c>
      <c r="S59" s="89"/>
      <c r="T59" s="89"/>
      <c r="U59" s="89"/>
      <c r="V59" s="92"/>
      <c r="W59" s="92"/>
      <c r="Y59" s="91"/>
      <c r="AA59" s="91"/>
      <c r="AB59" s="91"/>
      <c r="AC59" s="92"/>
      <c r="AD59" s="92"/>
      <c r="AE59" s="92"/>
      <c r="AF59" s="91"/>
      <c r="AG59" s="92"/>
      <c r="AH59" s="92"/>
      <c r="AI59" s="92"/>
      <c r="AJ59" s="91"/>
      <c r="AK59" s="91"/>
      <c r="AL59" s="93"/>
      <c r="AM59" s="91"/>
      <c r="AN59" s="164" t="b">
        <f t="shared" si="7"/>
        <v>0</v>
      </c>
      <c r="AO59"/>
    </row>
    <row r="60" spans="1:41" x14ac:dyDescent="0.25">
      <c r="A60" s="82"/>
      <c r="B60" s="82"/>
      <c r="C60" s="82"/>
      <c r="D60" s="82"/>
      <c r="E60" s="82"/>
      <c r="F60" s="82"/>
      <c r="G60" s="82"/>
      <c r="H60" s="83"/>
      <c r="I60" s="84">
        <v>911</v>
      </c>
      <c r="J60" s="146">
        <v>3299</v>
      </c>
      <c r="K60" s="86" t="s">
        <v>52</v>
      </c>
      <c r="L60" s="87">
        <v>0</v>
      </c>
      <c r="M60" s="87">
        <v>0</v>
      </c>
      <c r="N60" s="88">
        <v>1917</v>
      </c>
      <c r="O60" s="134">
        <f>N60/7.5345</f>
        <v>254.42962373083813</v>
      </c>
      <c r="P60" s="89">
        <v>1100</v>
      </c>
      <c r="Q60" s="89">
        <v>1100</v>
      </c>
      <c r="R60" s="91">
        <v>126</v>
      </c>
      <c r="S60" s="89"/>
      <c r="T60" s="89"/>
      <c r="U60" s="89"/>
      <c r="V60" s="92">
        <v>1150</v>
      </c>
      <c r="W60" s="92">
        <v>1150.25</v>
      </c>
      <c r="Y60" s="91"/>
      <c r="AA60" s="91"/>
      <c r="AB60" s="91">
        <v>1150</v>
      </c>
      <c r="AC60" s="92">
        <v>1150</v>
      </c>
      <c r="AD60" s="92">
        <v>1150</v>
      </c>
      <c r="AE60" s="92">
        <v>1150</v>
      </c>
      <c r="AF60" s="91">
        <v>400</v>
      </c>
      <c r="AG60" s="92">
        <v>1150</v>
      </c>
      <c r="AH60" s="92">
        <v>1150</v>
      </c>
      <c r="AI60" s="92">
        <v>1400</v>
      </c>
      <c r="AJ60" s="91">
        <v>1700</v>
      </c>
      <c r="AK60" s="91">
        <v>1900</v>
      </c>
      <c r="AL60" s="93">
        <v>400</v>
      </c>
      <c r="AM60" s="167"/>
      <c r="AN60" s="166" t="b">
        <f t="shared" si="7"/>
        <v>0</v>
      </c>
    </row>
    <row r="61" spans="1:41" x14ac:dyDescent="0.25">
      <c r="A61" s="82"/>
      <c r="B61" s="82"/>
      <c r="C61" s="82"/>
      <c r="D61" s="82"/>
      <c r="E61" s="82"/>
      <c r="F61" s="82"/>
      <c r="G61" s="82"/>
      <c r="H61" s="83"/>
      <c r="I61" s="84"/>
      <c r="J61" s="146"/>
      <c r="K61" s="86"/>
      <c r="L61" s="147"/>
      <c r="M61" s="147"/>
      <c r="N61" s="148"/>
      <c r="O61" s="148"/>
      <c r="P61" s="149"/>
      <c r="Q61" s="149"/>
      <c r="R61" s="150"/>
      <c r="S61" s="149"/>
      <c r="T61" s="149"/>
      <c r="U61" s="149"/>
      <c r="V61" s="151"/>
      <c r="W61" s="151"/>
      <c r="Y61" s="150"/>
      <c r="AA61" s="150"/>
      <c r="AB61" s="150"/>
      <c r="AC61" s="151"/>
      <c r="AD61" s="151"/>
      <c r="AE61" s="151"/>
      <c r="AF61" s="150"/>
      <c r="AG61" s="151"/>
      <c r="AH61" s="151"/>
      <c r="AI61" s="151"/>
      <c r="AJ61" s="150"/>
      <c r="AK61" s="150"/>
      <c r="AL61" s="151"/>
      <c r="AM61" s="150"/>
      <c r="AN61" s="164" t="b">
        <f t="shared" si="7"/>
        <v>0</v>
      </c>
      <c r="AO61"/>
    </row>
    <row r="62" spans="1:41" x14ac:dyDescent="0.25">
      <c r="A62" s="106"/>
      <c r="B62" s="106"/>
      <c r="C62" s="106"/>
      <c r="D62" s="106"/>
      <c r="E62" s="106"/>
      <c r="F62" s="106"/>
      <c r="G62" s="106"/>
      <c r="H62" s="107"/>
      <c r="I62" s="108"/>
      <c r="J62" s="61">
        <v>34</v>
      </c>
      <c r="K62" s="62" t="s">
        <v>53</v>
      </c>
      <c r="L62" s="33">
        <f t="shared" ref="L62:W63" si="43">L63</f>
        <v>4303</v>
      </c>
      <c r="M62" s="33">
        <f t="shared" si="43"/>
        <v>571.10624460813585</v>
      </c>
      <c r="N62" s="34">
        <f t="shared" si="43"/>
        <v>4491</v>
      </c>
      <c r="O62" s="34">
        <f t="shared" si="43"/>
        <v>596.05813259008562</v>
      </c>
      <c r="P62" s="35">
        <f t="shared" si="43"/>
        <v>1100</v>
      </c>
      <c r="Q62" s="35">
        <f t="shared" si="43"/>
        <v>1200</v>
      </c>
      <c r="R62" s="36">
        <f t="shared" si="43"/>
        <v>699</v>
      </c>
      <c r="S62" s="35">
        <f t="shared" si="43"/>
        <v>0</v>
      </c>
      <c r="T62" s="35"/>
      <c r="U62" s="35"/>
      <c r="V62" s="37">
        <f t="shared" si="43"/>
        <v>1930</v>
      </c>
      <c r="W62" s="37">
        <f t="shared" si="43"/>
        <v>1930</v>
      </c>
      <c r="X62" s="38">
        <f>X63</f>
        <v>0</v>
      </c>
      <c r="Y62" s="36">
        <v>732.34</v>
      </c>
      <c r="Z62" s="38">
        <f>Z63</f>
        <v>0</v>
      </c>
      <c r="AA62" s="36"/>
      <c r="AB62" s="36">
        <f>AB63</f>
        <v>1200</v>
      </c>
      <c r="AC62" s="37">
        <f t="shared" ref="AC62:AM63" si="44">AC63</f>
        <v>1200</v>
      </c>
      <c r="AD62" s="37">
        <f t="shared" si="44"/>
        <v>1200</v>
      </c>
      <c r="AE62" s="37">
        <f t="shared" si="44"/>
        <v>1200</v>
      </c>
      <c r="AF62" s="36">
        <f t="shared" si="44"/>
        <v>599.96</v>
      </c>
      <c r="AG62" s="37">
        <f t="shared" si="44"/>
        <v>1200</v>
      </c>
      <c r="AH62" s="37">
        <f t="shared" si="44"/>
        <v>1200</v>
      </c>
      <c r="AI62" s="37">
        <f t="shared" si="44"/>
        <v>1200</v>
      </c>
      <c r="AJ62" s="36">
        <f t="shared" si="44"/>
        <v>1400</v>
      </c>
      <c r="AK62" s="36">
        <f t="shared" si="44"/>
        <v>1500</v>
      </c>
      <c r="AL62" s="37">
        <f t="shared" si="44"/>
        <v>660.58</v>
      </c>
      <c r="AM62" s="36">
        <f t="shared" si="44"/>
        <v>0</v>
      </c>
      <c r="AN62" s="164" t="b">
        <f t="shared" si="7"/>
        <v>1</v>
      </c>
      <c r="AO62"/>
    </row>
    <row r="63" spans="1:41" x14ac:dyDescent="0.25">
      <c r="A63" s="95"/>
      <c r="B63" s="125"/>
      <c r="C63" s="125"/>
      <c r="D63" s="125"/>
      <c r="E63" s="125"/>
      <c r="F63" s="125"/>
      <c r="G63" s="125"/>
      <c r="H63" s="126"/>
      <c r="I63" s="127"/>
      <c r="J63" s="102">
        <v>343</v>
      </c>
      <c r="K63" s="103" t="s">
        <v>54</v>
      </c>
      <c r="L63" s="33">
        <f t="shared" si="43"/>
        <v>4303</v>
      </c>
      <c r="M63" s="33">
        <f t="shared" si="43"/>
        <v>571.10624460813585</v>
      </c>
      <c r="N63" s="34">
        <f t="shared" si="43"/>
        <v>4491</v>
      </c>
      <c r="O63" s="34">
        <f t="shared" si="43"/>
        <v>596.05813259008562</v>
      </c>
      <c r="P63" s="35">
        <f t="shared" si="43"/>
        <v>1100</v>
      </c>
      <c r="Q63" s="35">
        <f t="shared" si="43"/>
        <v>1200</v>
      </c>
      <c r="R63" s="36">
        <f t="shared" si="43"/>
        <v>699</v>
      </c>
      <c r="S63" s="35">
        <f t="shared" si="43"/>
        <v>0</v>
      </c>
      <c r="T63" s="35"/>
      <c r="U63" s="35"/>
      <c r="V63" s="37">
        <f t="shared" si="43"/>
        <v>1930</v>
      </c>
      <c r="W63" s="37">
        <f t="shared" si="43"/>
        <v>1930</v>
      </c>
      <c r="X63" s="38">
        <f>X64</f>
        <v>0</v>
      </c>
      <c r="Y63" s="36">
        <v>732.34</v>
      </c>
      <c r="Z63" s="38">
        <f>Z64</f>
        <v>0</v>
      </c>
      <c r="AA63" s="36"/>
      <c r="AB63" s="36">
        <f>AB64</f>
        <v>1200</v>
      </c>
      <c r="AC63" s="37">
        <f t="shared" si="44"/>
        <v>1200</v>
      </c>
      <c r="AD63" s="37">
        <f t="shared" si="44"/>
        <v>1200</v>
      </c>
      <c r="AE63" s="37">
        <f t="shared" si="44"/>
        <v>1200</v>
      </c>
      <c r="AF63" s="36">
        <f t="shared" si="44"/>
        <v>599.96</v>
      </c>
      <c r="AG63" s="37">
        <f t="shared" si="44"/>
        <v>1200</v>
      </c>
      <c r="AH63" s="37">
        <f t="shared" si="44"/>
        <v>1200</v>
      </c>
      <c r="AI63" s="37">
        <f t="shared" si="44"/>
        <v>1200</v>
      </c>
      <c r="AJ63" s="36">
        <f t="shared" si="44"/>
        <v>1400</v>
      </c>
      <c r="AK63" s="36">
        <f t="shared" si="44"/>
        <v>1500</v>
      </c>
      <c r="AL63" s="37">
        <f t="shared" si="44"/>
        <v>660.58</v>
      </c>
      <c r="AM63" s="36">
        <f t="shared" si="44"/>
        <v>0</v>
      </c>
      <c r="AN63" s="164" t="b">
        <f t="shared" si="7"/>
        <v>1</v>
      </c>
      <c r="AO63"/>
    </row>
    <row r="64" spans="1:41" x14ac:dyDescent="0.25">
      <c r="A64" s="82"/>
      <c r="B64" s="82"/>
      <c r="C64" s="82"/>
      <c r="D64" s="82"/>
      <c r="E64" s="82"/>
      <c r="F64" s="82"/>
      <c r="G64" s="82"/>
      <c r="H64" s="83"/>
      <c r="I64" s="84">
        <v>911</v>
      </c>
      <c r="J64" s="85">
        <v>3431</v>
      </c>
      <c r="K64" s="86" t="s">
        <v>55</v>
      </c>
      <c r="L64" s="87">
        <v>4303</v>
      </c>
      <c r="M64" s="87">
        <f>4303/7.5345</f>
        <v>571.10624460813585</v>
      </c>
      <c r="N64" s="88">
        <v>4491</v>
      </c>
      <c r="O64" s="88">
        <f>N64/7.5345</f>
        <v>596.05813259008562</v>
      </c>
      <c r="P64" s="89">
        <v>1100</v>
      </c>
      <c r="Q64" s="90">
        <v>1200</v>
      </c>
      <c r="R64" s="91">
        <v>699</v>
      </c>
      <c r="S64" s="89"/>
      <c r="T64" s="89"/>
      <c r="U64" s="89"/>
      <c r="V64" s="92">
        <v>1930</v>
      </c>
      <c r="W64" s="92">
        <v>1930</v>
      </c>
      <c r="Y64" s="91">
        <v>732.34</v>
      </c>
      <c r="AA64" s="91"/>
      <c r="AB64" s="91">
        <v>1200</v>
      </c>
      <c r="AC64" s="92">
        <v>1200</v>
      </c>
      <c r="AD64" s="92">
        <v>1200</v>
      </c>
      <c r="AE64" s="92">
        <v>1200</v>
      </c>
      <c r="AF64" s="91">
        <v>599.96</v>
      </c>
      <c r="AG64" s="92">
        <v>1200</v>
      </c>
      <c r="AH64" s="92">
        <v>1200</v>
      </c>
      <c r="AI64" s="92">
        <v>1200</v>
      </c>
      <c r="AJ64" s="91">
        <v>1400</v>
      </c>
      <c r="AK64" s="91">
        <v>1500</v>
      </c>
      <c r="AL64" s="93">
        <v>660.58</v>
      </c>
      <c r="AM64" s="167"/>
      <c r="AN64" s="166" t="b">
        <f t="shared" si="7"/>
        <v>0</v>
      </c>
    </row>
    <row r="65" spans="1:41" x14ac:dyDescent="0.25">
      <c r="A65" s="53"/>
      <c r="B65" s="53"/>
      <c r="C65" s="53"/>
      <c r="D65" s="53"/>
      <c r="E65" s="53"/>
      <c r="F65" s="53"/>
      <c r="G65" s="53"/>
      <c r="H65" s="53"/>
      <c r="I65" s="104"/>
      <c r="J65" s="57"/>
      <c r="K65" s="105"/>
      <c r="L65" s="48"/>
      <c r="M65" s="48"/>
      <c r="N65" s="49"/>
      <c r="O65" s="49"/>
      <c r="P65" s="50"/>
      <c r="Q65" s="50"/>
      <c r="R65" s="154"/>
      <c r="S65" s="155"/>
      <c r="T65" s="155"/>
      <c r="U65" s="155"/>
      <c r="V65" s="52"/>
      <c r="W65" s="52"/>
      <c r="Y65" s="154"/>
      <c r="AA65" s="154"/>
      <c r="AB65" s="154"/>
      <c r="AC65" s="52"/>
      <c r="AD65" s="52"/>
      <c r="AE65" s="52"/>
      <c r="AF65" s="154"/>
      <c r="AG65" s="52"/>
      <c r="AH65" s="52"/>
      <c r="AI65" s="52"/>
      <c r="AJ65" s="154"/>
      <c r="AK65" s="154"/>
      <c r="AL65" s="52"/>
      <c r="AM65" s="154"/>
      <c r="AN65" s="164" t="b">
        <f t="shared" si="7"/>
        <v>0</v>
      </c>
      <c r="AO65"/>
    </row>
    <row r="66" spans="1:41" x14ac:dyDescent="0.25">
      <c r="A66" s="156" t="s">
        <v>56</v>
      </c>
      <c r="B66" s="157"/>
      <c r="C66" s="157"/>
      <c r="D66" s="157"/>
      <c r="E66" s="157"/>
      <c r="F66" s="157"/>
      <c r="G66" s="157"/>
      <c r="H66" s="158"/>
      <c r="I66" s="159" t="s">
        <v>57</v>
      </c>
      <c r="J66" s="160"/>
      <c r="K66" s="161"/>
      <c r="L66" s="8">
        <f t="shared" ref="L66:S66" si="45">L68</f>
        <v>27582</v>
      </c>
      <c r="M66" s="8">
        <f t="shared" si="45"/>
        <v>3660.7605016922157</v>
      </c>
      <c r="N66" s="9">
        <f t="shared" si="45"/>
        <v>23065</v>
      </c>
      <c r="O66" s="9">
        <f t="shared" si="45"/>
        <v>3061.2515760833498</v>
      </c>
      <c r="P66" s="10">
        <f t="shared" si="45"/>
        <v>5900</v>
      </c>
      <c r="Q66" s="10">
        <f t="shared" si="45"/>
        <v>6000</v>
      </c>
      <c r="R66" s="11">
        <f t="shared" si="45"/>
        <v>3982</v>
      </c>
      <c r="S66" s="10">
        <f t="shared" si="45"/>
        <v>0</v>
      </c>
      <c r="T66" s="10"/>
      <c r="U66" s="10"/>
      <c r="V66" s="12">
        <f>V68</f>
        <v>8380</v>
      </c>
      <c r="W66" s="12">
        <f>W68</f>
        <v>8380</v>
      </c>
      <c r="X66" s="13">
        <f>X68</f>
        <v>0</v>
      </c>
      <c r="Y66" s="11">
        <v>21832.94</v>
      </c>
      <c r="Z66" s="13">
        <f>Z68</f>
        <v>0</v>
      </c>
      <c r="AA66" s="11"/>
      <c r="AB66" s="11">
        <f t="shared" ref="AB66:AH66" si="46">AB68</f>
        <v>9400</v>
      </c>
      <c r="AC66" s="12">
        <f t="shared" si="46"/>
        <v>9400</v>
      </c>
      <c r="AD66" s="12">
        <f t="shared" si="46"/>
        <v>9400</v>
      </c>
      <c r="AE66" s="12">
        <f t="shared" si="46"/>
        <v>9400</v>
      </c>
      <c r="AF66" s="11">
        <f t="shared" si="46"/>
        <v>0</v>
      </c>
      <c r="AG66" s="12">
        <f t="shared" si="46"/>
        <v>9400</v>
      </c>
      <c r="AH66" s="12">
        <f t="shared" si="46"/>
        <v>9400</v>
      </c>
      <c r="AI66" s="12">
        <f>AI68</f>
        <v>8000</v>
      </c>
      <c r="AJ66" s="11">
        <f>AJ68</f>
        <v>9500</v>
      </c>
      <c r="AK66" s="11">
        <f>AK68</f>
        <v>9500</v>
      </c>
      <c r="AL66" s="12">
        <f>AL68</f>
        <v>3833.08</v>
      </c>
      <c r="AM66" s="11">
        <f>AM68</f>
        <v>0</v>
      </c>
      <c r="AN66" s="164" t="b">
        <f t="shared" si="7"/>
        <v>1</v>
      </c>
      <c r="AO66"/>
    </row>
    <row r="67" spans="1:41" x14ac:dyDescent="0.25">
      <c r="A67" s="53"/>
      <c r="B67" s="53"/>
      <c r="C67" s="53"/>
      <c r="D67" s="53"/>
      <c r="E67" s="53"/>
      <c r="F67" s="53"/>
      <c r="G67" s="53"/>
      <c r="H67" s="53"/>
      <c r="I67" s="104"/>
      <c r="J67" s="57"/>
      <c r="K67" s="56"/>
      <c r="L67" s="48"/>
      <c r="M67" s="48"/>
      <c r="N67" s="49"/>
      <c r="O67" s="49"/>
      <c r="P67" s="50"/>
      <c r="Q67" s="50"/>
      <c r="R67" s="51"/>
      <c r="S67" s="50"/>
      <c r="T67" s="50"/>
      <c r="U67" s="50"/>
      <c r="V67" s="52"/>
      <c r="W67" s="52"/>
      <c r="Y67" s="51"/>
      <c r="AA67" s="51"/>
      <c r="AB67" s="51"/>
      <c r="AC67" s="52"/>
      <c r="AD67" s="52"/>
      <c r="AE67" s="52"/>
      <c r="AF67" s="51"/>
      <c r="AG67" s="52"/>
      <c r="AH67" s="52"/>
      <c r="AI67" s="52"/>
      <c r="AJ67" s="51"/>
      <c r="AK67" s="51"/>
      <c r="AL67" s="52"/>
      <c r="AM67" s="51"/>
      <c r="AN67" s="164" t="b">
        <f t="shared" si="7"/>
        <v>0</v>
      </c>
      <c r="AO67"/>
    </row>
    <row r="68" spans="1:41" x14ac:dyDescent="0.25">
      <c r="A68" s="122"/>
      <c r="B68" s="122"/>
      <c r="C68" s="122"/>
      <c r="D68" s="122"/>
      <c r="E68" s="122"/>
      <c r="F68" s="122"/>
      <c r="G68" s="122"/>
      <c r="H68" s="123"/>
      <c r="I68" s="124"/>
      <c r="J68" s="56">
        <v>3</v>
      </c>
      <c r="K68" s="57" t="s">
        <v>7</v>
      </c>
      <c r="L68" s="33">
        <f t="shared" ref="L68:S69" si="47">L69</f>
        <v>27582</v>
      </c>
      <c r="M68" s="33">
        <f t="shared" si="47"/>
        <v>3660.7605016922157</v>
      </c>
      <c r="N68" s="34">
        <f t="shared" si="47"/>
        <v>23065</v>
      </c>
      <c r="O68" s="34">
        <f t="shared" si="47"/>
        <v>3061.2515760833498</v>
      </c>
      <c r="P68" s="35">
        <f t="shared" si="47"/>
        <v>5900</v>
      </c>
      <c r="Q68" s="35">
        <f t="shared" si="47"/>
        <v>6000</v>
      </c>
      <c r="R68" s="36">
        <f t="shared" si="47"/>
        <v>3982</v>
      </c>
      <c r="S68" s="35">
        <f t="shared" si="47"/>
        <v>0</v>
      </c>
      <c r="T68" s="35"/>
      <c r="U68" s="35"/>
      <c r="V68" s="37">
        <f t="shared" ref="V68:W69" si="48">V69</f>
        <v>8380</v>
      </c>
      <c r="W68" s="37">
        <f t="shared" si="48"/>
        <v>8380</v>
      </c>
      <c r="X68" s="38">
        <f>X69</f>
        <v>0</v>
      </c>
      <c r="Y68" s="36">
        <v>21832.94</v>
      </c>
      <c r="Z68" s="38">
        <f>Z69</f>
        <v>0</v>
      </c>
      <c r="AA68" s="36"/>
      <c r="AB68" s="36">
        <f>AB69</f>
        <v>9400</v>
      </c>
      <c r="AC68" s="37">
        <f t="shared" ref="AC68:AM69" si="49">AC69</f>
        <v>9400</v>
      </c>
      <c r="AD68" s="37">
        <f t="shared" si="49"/>
        <v>9400</v>
      </c>
      <c r="AE68" s="37">
        <f t="shared" si="49"/>
        <v>9400</v>
      </c>
      <c r="AF68" s="36">
        <f t="shared" si="49"/>
        <v>0</v>
      </c>
      <c r="AG68" s="37">
        <f t="shared" si="49"/>
        <v>9400</v>
      </c>
      <c r="AH68" s="37">
        <f t="shared" si="49"/>
        <v>9400</v>
      </c>
      <c r="AI68" s="37">
        <f t="shared" si="49"/>
        <v>8000</v>
      </c>
      <c r="AJ68" s="36">
        <f t="shared" si="49"/>
        <v>9500</v>
      </c>
      <c r="AK68" s="36">
        <f t="shared" si="49"/>
        <v>9500</v>
      </c>
      <c r="AL68" s="37">
        <f t="shared" si="49"/>
        <v>3833.08</v>
      </c>
      <c r="AM68" s="36">
        <f t="shared" si="49"/>
        <v>0</v>
      </c>
      <c r="AN68" s="164" t="b">
        <f t="shared" ref="AN68:AN81" si="50">_xlfn.ISFORMULA(AM68)</f>
        <v>1</v>
      </c>
      <c r="AO68"/>
    </row>
    <row r="69" spans="1:41" x14ac:dyDescent="0.25">
      <c r="A69" s="106"/>
      <c r="B69" s="106"/>
      <c r="C69" s="106"/>
      <c r="D69" s="106"/>
      <c r="E69" s="106"/>
      <c r="F69" s="106"/>
      <c r="G69" s="106"/>
      <c r="H69" s="107"/>
      <c r="I69" s="108"/>
      <c r="J69" s="61">
        <v>38</v>
      </c>
      <c r="K69" s="62" t="s">
        <v>58</v>
      </c>
      <c r="L69" s="33">
        <f t="shared" si="47"/>
        <v>27582</v>
      </c>
      <c r="M69" s="33">
        <f t="shared" si="47"/>
        <v>3660.7605016922157</v>
      </c>
      <c r="N69" s="34">
        <f t="shared" si="47"/>
        <v>23065</v>
      </c>
      <c r="O69" s="34">
        <f t="shared" si="47"/>
        <v>3061.2515760833498</v>
      </c>
      <c r="P69" s="35">
        <f t="shared" si="47"/>
        <v>5900</v>
      </c>
      <c r="Q69" s="35">
        <f t="shared" si="47"/>
        <v>6000</v>
      </c>
      <c r="R69" s="36">
        <f t="shared" si="47"/>
        <v>3982</v>
      </c>
      <c r="S69" s="35">
        <f t="shared" si="47"/>
        <v>0</v>
      </c>
      <c r="T69" s="35"/>
      <c r="U69" s="35"/>
      <c r="V69" s="37">
        <f t="shared" si="48"/>
        <v>8380</v>
      </c>
      <c r="W69" s="37">
        <f t="shared" si="48"/>
        <v>8380</v>
      </c>
      <c r="X69" s="38">
        <f>X70</f>
        <v>0</v>
      </c>
      <c r="Y69" s="36">
        <v>21832.94</v>
      </c>
      <c r="Z69" s="38">
        <f>Z70</f>
        <v>0</v>
      </c>
      <c r="AA69" s="36"/>
      <c r="AB69" s="36">
        <f>AB70</f>
        <v>9400</v>
      </c>
      <c r="AC69" s="37">
        <f t="shared" si="49"/>
        <v>9400</v>
      </c>
      <c r="AD69" s="37">
        <f t="shared" si="49"/>
        <v>9400</v>
      </c>
      <c r="AE69" s="37">
        <f t="shared" si="49"/>
        <v>9400</v>
      </c>
      <c r="AF69" s="36">
        <f t="shared" si="49"/>
        <v>0</v>
      </c>
      <c r="AG69" s="37">
        <f t="shared" si="49"/>
        <v>9400</v>
      </c>
      <c r="AH69" s="37">
        <f t="shared" si="49"/>
        <v>9400</v>
      </c>
      <c r="AI69" s="37">
        <f t="shared" si="49"/>
        <v>8000</v>
      </c>
      <c r="AJ69" s="36">
        <f t="shared" si="49"/>
        <v>9500</v>
      </c>
      <c r="AK69" s="36">
        <f t="shared" si="49"/>
        <v>9500</v>
      </c>
      <c r="AL69" s="37">
        <f t="shared" si="49"/>
        <v>3833.08</v>
      </c>
      <c r="AM69" s="36">
        <f t="shared" si="49"/>
        <v>0</v>
      </c>
      <c r="AN69" s="164" t="b">
        <f t="shared" si="50"/>
        <v>1</v>
      </c>
      <c r="AO69"/>
    </row>
    <row r="70" spans="1:41" x14ac:dyDescent="0.25">
      <c r="A70" s="95"/>
      <c r="B70" s="95"/>
      <c r="C70" s="95"/>
      <c r="D70" s="95"/>
      <c r="E70" s="95"/>
      <c r="F70" s="95"/>
      <c r="G70" s="95"/>
      <c r="H70" s="100"/>
      <c r="I70" s="101"/>
      <c r="J70" s="102">
        <v>381</v>
      </c>
      <c r="K70" s="103" t="s">
        <v>59</v>
      </c>
      <c r="L70" s="33">
        <f t="shared" ref="L70:S70" si="51">L71+L72</f>
        <v>27582</v>
      </c>
      <c r="M70" s="33">
        <f t="shared" si="51"/>
        <v>3660.7605016922157</v>
      </c>
      <c r="N70" s="34">
        <f t="shared" si="51"/>
        <v>23065</v>
      </c>
      <c r="O70" s="34">
        <f t="shared" si="51"/>
        <v>3061.2515760833498</v>
      </c>
      <c r="P70" s="35">
        <f t="shared" si="51"/>
        <v>5900</v>
      </c>
      <c r="Q70" s="35">
        <f t="shared" si="51"/>
        <v>6000</v>
      </c>
      <c r="R70" s="36">
        <f t="shared" si="51"/>
        <v>3982</v>
      </c>
      <c r="S70" s="35">
        <f t="shared" si="51"/>
        <v>0</v>
      </c>
      <c r="T70" s="35"/>
      <c r="U70" s="35"/>
      <c r="V70" s="37">
        <f>V71+V72</f>
        <v>8380</v>
      </c>
      <c r="W70" s="37">
        <f>W71+W72</f>
        <v>8380</v>
      </c>
      <c r="X70" s="38">
        <f>X71+X72</f>
        <v>0</v>
      </c>
      <c r="Y70" s="36">
        <v>21832.94</v>
      </c>
      <c r="Z70" s="38">
        <f>Z71+Z72</f>
        <v>0</v>
      </c>
      <c r="AA70" s="36"/>
      <c r="AB70" s="36">
        <f t="shared" ref="AB70:AI70" si="52">AB71+AB72</f>
        <v>9400</v>
      </c>
      <c r="AC70" s="37">
        <f t="shared" si="52"/>
        <v>9400</v>
      </c>
      <c r="AD70" s="37">
        <f t="shared" si="52"/>
        <v>9400</v>
      </c>
      <c r="AE70" s="37">
        <f t="shared" si="52"/>
        <v>9400</v>
      </c>
      <c r="AF70" s="36">
        <f t="shared" si="52"/>
        <v>0</v>
      </c>
      <c r="AG70" s="37">
        <f t="shared" si="52"/>
        <v>9400</v>
      </c>
      <c r="AH70" s="37">
        <f t="shared" si="52"/>
        <v>9400</v>
      </c>
      <c r="AI70" s="37">
        <f t="shared" si="52"/>
        <v>8000</v>
      </c>
      <c r="AJ70" s="36">
        <f>AJ71+AJ72</f>
        <v>9500</v>
      </c>
      <c r="AK70" s="36">
        <f>AK71+AK72</f>
        <v>9500</v>
      </c>
      <c r="AL70" s="37">
        <f t="shared" ref="AL70:AM70" si="53">AL71+AL72</f>
        <v>3833.08</v>
      </c>
      <c r="AM70" s="36">
        <f t="shared" si="53"/>
        <v>0</v>
      </c>
      <c r="AN70" s="164" t="b">
        <f t="shared" si="50"/>
        <v>1</v>
      </c>
      <c r="AO70"/>
    </row>
    <row r="71" spans="1:41" x14ac:dyDescent="0.25">
      <c r="A71" s="82"/>
      <c r="B71" s="82"/>
      <c r="C71" s="82"/>
      <c r="D71" s="82"/>
      <c r="E71" s="82"/>
      <c r="F71" s="82"/>
      <c r="G71" s="82"/>
      <c r="H71" s="83"/>
      <c r="I71" s="84"/>
      <c r="J71" s="85">
        <v>3811</v>
      </c>
      <c r="K71" s="86" t="s">
        <v>60</v>
      </c>
      <c r="L71" s="87"/>
      <c r="M71" s="87"/>
      <c r="N71" s="88"/>
      <c r="O71" s="88"/>
      <c r="P71" s="89"/>
      <c r="Q71" s="89"/>
      <c r="R71" s="91"/>
      <c r="S71" s="89"/>
      <c r="T71" s="89"/>
      <c r="U71" s="89"/>
      <c r="V71" s="92"/>
      <c r="W71" s="92"/>
      <c r="Y71" s="91"/>
      <c r="AA71" s="91"/>
      <c r="AB71" s="91"/>
      <c r="AC71" s="92"/>
      <c r="AD71" s="92"/>
      <c r="AE71" s="92"/>
      <c r="AF71" s="91"/>
      <c r="AG71" s="92"/>
      <c r="AH71" s="92"/>
      <c r="AI71" s="92"/>
      <c r="AJ71" s="91"/>
      <c r="AK71" s="91"/>
      <c r="AL71" s="92"/>
      <c r="AM71" s="91"/>
      <c r="AN71" s="164" t="b">
        <f t="shared" si="50"/>
        <v>0</v>
      </c>
      <c r="AO71"/>
    </row>
    <row r="72" spans="1:41" x14ac:dyDescent="0.25">
      <c r="A72" s="82"/>
      <c r="B72" s="82"/>
      <c r="C72" s="82"/>
      <c r="D72" s="82"/>
      <c r="E72" s="82"/>
      <c r="F72" s="82"/>
      <c r="G72" s="82"/>
      <c r="H72" s="83">
        <v>42</v>
      </c>
      <c r="I72" s="84">
        <v>911</v>
      </c>
      <c r="J72" s="85">
        <v>3812</v>
      </c>
      <c r="K72" s="86" t="s">
        <v>61</v>
      </c>
      <c r="L72" s="87">
        <v>27582</v>
      </c>
      <c r="M72" s="87">
        <f>27582/7.5345</f>
        <v>3660.7605016922157</v>
      </c>
      <c r="N72" s="88">
        <v>23065</v>
      </c>
      <c r="O72" s="88">
        <f>N72/7.5345</f>
        <v>3061.2515760833498</v>
      </c>
      <c r="P72" s="89">
        <v>5900</v>
      </c>
      <c r="Q72" s="90">
        <v>6000</v>
      </c>
      <c r="R72" s="91">
        <v>3982</v>
      </c>
      <c r="S72" s="89"/>
      <c r="T72" s="89"/>
      <c r="U72" s="89"/>
      <c r="V72" s="92">
        <v>8380</v>
      </c>
      <c r="W72" s="92">
        <v>8380</v>
      </c>
      <c r="Y72" s="91">
        <v>21832.94</v>
      </c>
      <c r="AA72" s="91"/>
      <c r="AB72" s="91">
        <v>9400</v>
      </c>
      <c r="AC72" s="92">
        <v>9400</v>
      </c>
      <c r="AD72" s="92">
        <v>9400</v>
      </c>
      <c r="AE72" s="92">
        <v>9400</v>
      </c>
      <c r="AF72" s="91">
        <v>0</v>
      </c>
      <c r="AG72" s="92">
        <v>9400</v>
      </c>
      <c r="AH72" s="92">
        <v>9400</v>
      </c>
      <c r="AI72" s="92">
        <v>8000</v>
      </c>
      <c r="AJ72" s="91">
        <v>9500</v>
      </c>
      <c r="AK72" s="91">
        <v>9500</v>
      </c>
      <c r="AL72" s="93">
        <v>3833.08</v>
      </c>
      <c r="AM72" s="167"/>
      <c r="AN72" s="166" t="b">
        <f t="shared" si="50"/>
        <v>0</v>
      </c>
    </row>
    <row r="73" spans="1:41" x14ac:dyDescent="0.25">
      <c r="A73" s="82"/>
      <c r="B73" s="82"/>
      <c r="C73" s="82"/>
      <c r="D73" s="82"/>
      <c r="E73" s="82"/>
      <c r="F73" s="82"/>
      <c r="G73" s="82"/>
      <c r="H73" s="83"/>
      <c r="I73" s="84"/>
      <c r="J73" s="85"/>
      <c r="K73" s="86"/>
      <c r="L73" s="87"/>
      <c r="M73" s="87"/>
      <c r="N73" s="88"/>
      <c r="O73" s="88"/>
      <c r="P73" s="89"/>
      <c r="Q73" s="89"/>
      <c r="R73" s="91"/>
      <c r="S73" s="89"/>
      <c r="T73" s="89"/>
      <c r="U73" s="89"/>
      <c r="V73" s="92"/>
      <c r="W73" s="92"/>
      <c r="Y73" s="91"/>
      <c r="AA73" s="91"/>
      <c r="AB73" s="91"/>
      <c r="AC73" s="92"/>
      <c r="AD73" s="92"/>
      <c r="AE73" s="92"/>
      <c r="AF73" s="91"/>
      <c r="AG73" s="92"/>
      <c r="AH73" s="92"/>
      <c r="AI73" s="92"/>
      <c r="AJ73" s="91"/>
      <c r="AK73" s="91"/>
      <c r="AL73" s="92"/>
      <c r="AM73" s="91"/>
      <c r="AN73" s="164" t="b">
        <f t="shared" si="50"/>
        <v>0</v>
      </c>
      <c r="AO73"/>
    </row>
    <row r="74" spans="1:41" x14ac:dyDescent="0.25">
      <c r="A74" s="118" t="s">
        <v>62</v>
      </c>
      <c r="B74" s="119"/>
      <c r="C74" s="119"/>
      <c r="D74" s="119"/>
      <c r="E74" s="119"/>
      <c r="F74" s="119"/>
      <c r="G74" s="119"/>
      <c r="H74" s="120"/>
      <c r="I74" s="121" t="s">
        <v>63</v>
      </c>
      <c r="J74" s="43"/>
      <c r="K74" s="44"/>
      <c r="L74" s="33">
        <f t="shared" ref="L74:S74" si="54">L76</f>
        <v>44348</v>
      </c>
      <c r="M74" s="33">
        <f t="shared" si="54"/>
        <v>5885.9911075718355</v>
      </c>
      <c r="N74" s="34">
        <f t="shared" si="54"/>
        <v>96414</v>
      </c>
      <c r="O74" s="34">
        <f t="shared" si="54"/>
        <v>12796.336850487756</v>
      </c>
      <c r="P74" s="35">
        <f t="shared" si="54"/>
        <v>8600</v>
      </c>
      <c r="Q74" s="35">
        <f t="shared" si="54"/>
        <v>12700</v>
      </c>
      <c r="R74" s="36">
        <f t="shared" si="54"/>
        <v>25088</v>
      </c>
      <c r="S74" s="35">
        <f t="shared" si="54"/>
        <v>0</v>
      </c>
      <c r="T74" s="35"/>
      <c r="U74" s="35"/>
      <c r="V74" s="37">
        <f>V76</f>
        <v>23320</v>
      </c>
      <c r="W74" s="37">
        <f>W76</f>
        <v>17000</v>
      </c>
      <c r="X74" s="38">
        <f>X76</f>
        <v>0</v>
      </c>
      <c r="Y74" s="36">
        <v>13384.88</v>
      </c>
      <c r="Z74" s="38">
        <f>Z76</f>
        <v>0</v>
      </c>
      <c r="AA74" s="36"/>
      <c r="AB74" s="36">
        <f t="shared" ref="AB74:AH74" si="55">AB76</f>
        <v>14500</v>
      </c>
      <c r="AC74" s="37">
        <f t="shared" si="55"/>
        <v>14500</v>
      </c>
      <c r="AD74" s="37">
        <f t="shared" si="55"/>
        <v>14500</v>
      </c>
      <c r="AE74" s="37">
        <f t="shared" si="55"/>
        <v>14500</v>
      </c>
      <c r="AF74" s="36">
        <f t="shared" si="55"/>
        <v>5060</v>
      </c>
      <c r="AG74" s="37">
        <f t="shared" si="55"/>
        <v>14500</v>
      </c>
      <c r="AH74" s="37">
        <f t="shared" si="55"/>
        <v>14500</v>
      </c>
      <c r="AI74" s="37">
        <f>AI76</f>
        <v>7000</v>
      </c>
      <c r="AJ74" s="36">
        <f>AJ76</f>
        <v>8000</v>
      </c>
      <c r="AK74" s="36">
        <f>AK76</f>
        <v>10000</v>
      </c>
      <c r="AL74" s="37">
        <f>AL76</f>
        <v>2530</v>
      </c>
      <c r="AM74" s="36">
        <f>AM76</f>
        <v>0</v>
      </c>
      <c r="AN74" s="164" t="b">
        <f t="shared" si="50"/>
        <v>1</v>
      </c>
      <c r="AO74"/>
    </row>
    <row r="75" spans="1:41" x14ac:dyDescent="0.25">
      <c r="A75" s="82"/>
      <c r="B75" s="82"/>
      <c r="C75" s="82"/>
      <c r="D75" s="82"/>
      <c r="E75" s="82"/>
      <c r="F75" s="82"/>
      <c r="G75" s="82"/>
      <c r="H75" s="83"/>
      <c r="I75" s="84"/>
      <c r="J75" s="85"/>
      <c r="K75" s="86"/>
      <c r="L75" s="21"/>
      <c r="M75" s="21"/>
      <c r="N75" s="22"/>
      <c r="O75" s="22"/>
      <c r="P75" s="23"/>
      <c r="Q75" s="23"/>
      <c r="R75" s="24"/>
      <c r="S75" s="23"/>
      <c r="T75" s="23"/>
      <c r="U75" s="23"/>
      <c r="V75" s="25"/>
      <c r="W75" s="25"/>
      <c r="Y75" s="24"/>
      <c r="AA75" s="24"/>
      <c r="AB75" s="24"/>
      <c r="AC75" s="25"/>
      <c r="AD75" s="25"/>
      <c r="AE75" s="25"/>
      <c r="AF75" s="24"/>
      <c r="AG75" s="25"/>
      <c r="AH75" s="25"/>
      <c r="AI75" s="25"/>
      <c r="AJ75" s="24"/>
      <c r="AK75" s="24"/>
      <c r="AL75" s="25"/>
      <c r="AM75" s="24"/>
      <c r="AN75" s="164" t="b">
        <f t="shared" si="50"/>
        <v>0</v>
      </c>
      <c r="AO75"/>
    </row>
    <row r="76" spans="1:41" x14ac:dyDescent="0.25">
      <c r="A76" s="122"/>
      <c r="B76" s="122"/>
      <c r="C76" s="122"/>
      <c r="D76" s="122"/>
      <c r="E76" s="122"/>
      <c r="F76" s="122"/>
      <c r="G76" s="122"/>
      <c r="H76" s="123"/>
      <c r="I76" s="124"/>
      <c r="J76" s="56">
        <v>4</v>
      </c>
      <c r="K76" s="57" t="s">
        <v>64</v>
      </c>
      <c r="L76" s="33">
        <f t="shared" ref="L76:W77" si="56">L77</f>
        <v>44348</v>
      </c>
      <c r="M76" s="33">
        <f t="shared" si="56"/>
        <v>5885.9911075718355</v>
      </c>
      <c r="N76" s="34">
        <f t="shared" si="56"/>
        <v>96414</v>
      </c>
      <c r="O76" s="34">
        <f t="shared" si="56"/>
        <v>12796.336850487756</v>
      </c>
      <c r="P76" s="35">
        <f t="shared" si="56"/>
        <v>8600</v>
      </c>
      <c r="Q76" s="35">
        <f t="shared" si="56"/>
        <v>12700</v>
      </c>
      <c r="R76" s="36">
        <f t="shared" si="56"/>
        <v>25088</v>
      </c>
      <c r="S76" s="35">
        <f t="shared" si="56"/>
        <v>0</v>
      </c>
      <c r="T76" s="35"/>
      <c r="U76" s="35"/>
      <c r="V76" s="37">
        <f t="shared" si="56"/>
        <v>23320</v>
      </c>
      <c r="W76" s="37">
        <f t="shared" si="56"/>
        <v>17000</v>
      </c>
      <c r="X76" s="38">
        <f>X77</f>
        <v>0</v>
      </c>
      <c r="Y76" s="36">
        <v>13384.88</v>
      </c>
      <c r="Z76" s="38">
        <f>Z77</f>
        <v>0</v>
      </c>
      <c r="AA76" s="36"/>
      <c r="AB76" s="36">
        <f>AB77</f>
        <v>14500</v>
      </c>
      <c r="AC76" s="37">
        <f t="shared" ref="AC76:AM77" si="57">AC77</f>
        <v>14500</v>
      </c>
      <c r="AD76" s="37">
        <f t="shared" si="57"/>
        <v>14500</v>
      </c>
      <c r="AE76" s="37">
        <f t="shared" si="57"/>
        <v>14500</v>
      </c>
      <c r="AF76" s="36">
        <f t="shared" si="57"/>
        <v>5060</v>
      </c>
      <c r="AG76" s="37">
        <f t="shared" si="57"/>
        <v>14500</v>
      </c>
      <c r="AH76" s="37">
        <f t="shared" si="57"/>
        <v>14500</v>
      </c>
      <c r="AI76" s="37">
        <f t="shared" si="57"/>
        <v>7000</v>
      </c>
      <c r="AJ76" s="36">
        <f t="shared" si="57"/>
        <v>8000</v>
      </c>
      <c r="AK76" s="36">
        <f t="shared" si="57"/>
        <v>10000</v>
      </c>
      <c r="AL76" s="37">
        <f t="shared" si="57"/>
        <v>2530</v>
      </c>
      <c r="AM76" s="36">
        <f t="shared" si="57"/>
        <v>0</v>
      </c>
      <c r="AN76" s="164" t="b">
        <f t="shared" si="50"/>
        <v>1</v>
      </c>
      <c r="AO76"/>
    </row>
    <row r="77" spans="1:41" x14ac:dyDescent="0.25">
      <c r="A77" s="106"/>
      <c r="B77" s="106"/>
      <c r="C77" s="106"/>
      <c r="D77" s="106"/>
      <c r="E77" s="106"/>
      <c r="F77" s="106"/>
      <c r="G77" s="106"/>
      <c r="H77" s="107"/>
      <c r="I77" s="108"/>
      <c r="J77" s="61">
        <v>42</v>
      </c>
      <c r="K77" s="62" t="s">
        <v>65</v>
      </c>
      <c r="L77" s="33">
        <f t="shared" si="56"/>
        <v>44348</v>
      </c>
      <c r="M77" s="33">
        <f t="shared" si="56"/>
        <v>5885.9911075718355</v>
      </c>
      <c r="N77" s="34">
        <f t="shared" si="56"/>
        <v>96414</v>
      </c>
      <c r="O77" s="34">
        <f t="shared" si="56"/>
        <v>12796.336850487756</v>
      </c>
      <c r="P77" s="35">
        <f t="shared" si="56"/>
        <v>8600</v>
      </c>
      <c r="Q77" s="35">
        <f t="shared" si="56"/>
        <v>12700</v>
      </c>
      <c r="R77" s="36">
        <f t="shared" si="56"/>
        <v>25088</v>
      </c>
      <c r="S77" s="35">
        <f t="shared" si="56"/>
        <v>0</v>
      </c>
      <c r="T77" s="35"/>
      <c r="U77" s="35"/>
      <c r="V77" s="37">
        <f t="shared" si="56"/>
        <v>23320</v>
      </c>
      <c r="W77" s="37">
        <f t="shared" si="56"/>
        <v>17000</v>
      </c>
      <c r="X77" s="38">
        <f>X78</f>
        <v>0</v>
      </c>
      <c r="Y77" s="36">
        <v>13384.88</v>
      </c>
      <c r="Z77" s="38">
        <f>Z78</f>
        <v>0</v>
      </c>
      <c r="AA77" s="36"/>
      <c r="AB77" s="36">
        <f>AB78</f>
        <v>14500</v>
      </c>
      <c r="AC77" s="37">
        <f t="shared" si="57"/>
        <v>14500</v>
      </c>
      <c r="AD77" s="37">
        <f t="shared" si="57"/>
        <v>14500</v>
      </c>
      <c r="AE77" s="37">
        <f t="shared" si="57"/>
        <v>14500</v>
      </c>
      <c r="AF77" s="36">
        <f t="shared" si="57"/>
        <v>5060</v>
      </c>
      <c r="AG77" s="37">
        <f t="shared" si="57"/>
        <v>14500</v>
      </c>
      <c r="AH77" s="37">
        <f t="shared" si="57"/>
        <v>14500</v>
      </c>
      <c r="AI77" s="37">
        <f t="shared" si="57"/>
        <v>7000</v>
      </c>
      <c r="AJ77" s="36">
        <f t="shared" si="57"/>
        <v>8000</v>
      </c>
      <c r="AK77" s="36">
        <f t="shared" si="57"/>
        <v>10000</v>
      </c>
      <c r="AL77" s="37">
        <f t="shared" si="57"/>
        <v>2530</v>
      </c>
      <c r="AM77" s="36">
        <f t="shared" si="57"/>
        <v>0</v>
      </c>
      <c r="AN77" s="164" t="b">
        <f t="shared" si="50"/>
        <v>1</v>
      </c>
      <c r="AO77"/>
    </row>
    <row r="78" spans="1:41" x14ac:dyDescent="0.25">
      <c r="A78" s="95"/>
      <c r="B78" s="95"/>
      <c r="C78" s="95"/>
      <c r="D78" s="95"/>
      <c r="E78" s="95"/>
      <c r="F78" s="95"/>
      <c r="G78" s="95"/>
      <c r="H78" s="100"/>
      <c r="I78" s="101"/>
      <c r="J78" s="102">
        <v>422</v>
      </c>
      <c r="K78" s="103" t="s">
        <v>66</v>
      </c>
      <c r="L78" s="33">
        <f t="shared" ref="L78:S78" si="58">L79+L80</f>
        <v>44348</v>
      </c>
      <c r="M78" s="33">
        <f t="shared" si="58"/>
        <v>5885.9911075718355</v>
      </c>
      <c r="N78" s="34">
        <f t="shared" si="58"/>
        <v>96414</v>
      </c>
      <c r="O78" s="34">
        <f t="shared" si="58"/>
        <v>12796.336850487756</v>
      </c>
      <c r="P78" s="35">
        <f t="shared" si="58"/>
        <v>8600</v>
      </c>
      <c r="Q78" s="35">
        <f t="shared" si="58"/>
        <v>12700</v>
      </c>
      <c r="R78" s="36">
        <f t="shared" si="58"/>
        <v>25088</v>
      </c>
      <c r="S78" s="35">
        <f t="shared" si="58"/>
        <v>0</v>
      </c>
      <c r="T78" s="35"/>
      <c r="U78" s="35"/>
      <c r="V78" s="37">
        <f>V79+V80</f>
        <v>23320</v>
      </c>
      <c r="W78" s="37">
        <f>W79+W80</f>
        <v>17000</v>
      </c>
      <c r="X78" s="38">
        <f>X79+X80</f>
        <v>0</v>
      </c>
      <c r="Y78" s="36">
        <v>13384.88</v>
      </c>
      <c r="Z78" s="38">
        <f>Z79+Z80</f>
        <v>0</v>
      </c>
      <c r="AA78" s="36"/>
      <c r="AB78" s="36">
        <f t="shared" ref="AB78:AI78" si="59">AB79+AB80</f>
        <v>14500</v>
      </c>
      <c r="AC78" s="37">
        <f t="shared" si="59"/>
        <v>14500</v>
      </c>
      <c r="AD78" s="37">
        <f t="shared" si="59"/>
        <v>14500</v>
      </c>
      <c r="AE78" s="37">
        <f t="shared" si="59"/>
        <v>14500</v>
      </c>
      <c r="AF78" s="36">
        <f t="shared" si="59"/>
        <v>5060</v>
      </c>
      <c r="AG78" s="37">
        <f t="shared" si="59"/>
        <v>14500</v>
      </c>
      <c r="AH78" s="37">
        <f t="shared" si="59"/>
        <v>14500</v>
      </c>
      <c r="AI78" s="37">
        <f t="shared" si="59"/>
        <v>7000</v>
      </c>
      <c r="AJ78" s="36">
        <f>AJ79+AJ80</f>
        <v>8000</v>
      </c>
      <c r="AK78" s="36">
        <f>AK79+AK80</f>
        <v>10000</v>
      </c>
      <c r="AL78" s="37">
        <f t="shared" ref="AL78:AM78" si="60">AL79+AL80</f>
        <v>2530</v>
      </c>
      <c r="AM78" s="36">
        <f t="shared" si="60"/>
        <v>0</v>
      </c>
      <c r="AN78" s="164" t="b">
        <f t="shared" si="50"/>
        <v>1</v>
      </c>
      <c r="AO78"/>
    </row>
    <row r="79" spans="1:41" x14ac:dyDescent="0.25">
      <c r="A79" s="82"/>
      <c r="B79" s="82"/>
      <c r="C79" s="82"/>
      <c r="D79" s="82"/>
      <c r="E79" s="82"/>
      <c r="F79" s="82"/>
      <c r="G79" s="82"/>
      <c r="H79" s="83"/>
      <c r="I79" s="84"/>
      <c r="J79" s="85">
        <v>4221</v>
      </c>
      <c r="K79" s="86" t="s">
        <v>67</v>
      </c>
      <c r="L79" s="87">
        <v>5040</v>
      </c>
      <c r="M79" s="87">
        <f>5040/7.5345</f>
        <v>668.92295440971532</v>
      </c>
      <c r="N79" s="88"/>
      <c r="O79" s="88"/>
      <c r="P79" s="89"/>
      <c r="Q79" s="89"/>
      <c r="R79" s="91">
        <v>1448</v>
      </c>
      <c r="S79" s="89"/>
      <c r="T79" s="89"/>
      <c r="U79" s="89"/>
      <c r="V79" s="92"/>
      <c r="W79" s="92"/>
      <c r="Y79" s="91">
        <v>1039.8800000000001</v>
      </c>
      <c r="AA79" s="91"/>
      <c r="AB79" s="91"/>
      <c r="AC79" s="92"/>
      <c r="AD79" s="92"/>
      <c r="AE79" s="92"/>
      <c r="AF79" s="91"/>
      <c r="AG79" s="92"/>
      <c r="AH79" s="92"/>
      <c r="AI79" s="92"/>
      <c r="AJ79" s="91"/>
      <c r="AK79" s="91"/>
      <c r="AL79" s="92"/>
      <c r="AM79" s="91"/>
      <c r="AN79" s="164" t="b">
        <f t="shared" si="50"/>
        <v>0</v>
      </c>
      <c r="AO79"/>
    </row>
    <row r="80" spans="1:41" x14ac:dyDescent="0.25">
      <c r="A80" s="82"/>
      <c r="B80" s="82"/>
      <c r="C80" s="82"/>
      <c r="D80" s="82"/>
      <c r="E80" s="82"/>
      <c r="F80" s="82"/>
      <c r="G80" s="82"/>
      <c r="H80" s="83" t="s">
        <v>68</v>
      </c>
      <c r="I80" s="84">
        <v>911</v>
      </c>
      <c r="J80" s="85">
        <v>4227</v>
      </c>
      <c r="K80" s="86" t="s">
        <v>69</v>
      </c>
      <c r="L80" s="87">
        <v>39308</v>
      </c>
      <c r="M80" s="87">
        <f>39308/7.5345</f>
        <v>5217.0681531621203</v>
      </c>
      <c r="N80" s="88">
        <v>96414</v>
      </c>
      <c r="O80" s="88">
        <f>N80/7.5345</f>
        <v>12796.336850487756</v>
      </c>
      <c r="P80" s="89">
        <v>8600</v>
      </c>
      <c r="Q80" s="90">
        <v>12700</v>
      </c>
      <c r="R80" s="91">
        <v>23640</v>
      </c>
      <c r="S80" s="89"/>
      <c r="T80" s="89"/>
      <c r="U80" s="89"/>
      <c r="V80" s="92">
        <v>23320</v>
      </c>
      <c r="W80" s="92">
        <v>17000</v>
      </c>
      <c r="Y80" s="91">
        <v>12345</v>
      </c>
      <c r="AA80" s="91"/>
      <c r="AB80" s="91">
        <v>14500</v>
      </c>
      <c r="AC80" s="92">
        <v>14500</v>
      </c>
      <c r="AD80" s="92">
        <v>14500</v>
      </c>
      <c r="AE80" s="92">
        <v>14500</v>
      </c>
      <c r="AF80" s="91">
        <v>5060</v>
      </c>
      <c r="AG80" s="92">
        <v>14500</v>
      </c>
      <c r="AH80" s="92">
        <v>14500</v>
      </c>
      <c r="AI80" s="92">
        <v>7000</v>
      </c>
      <c r="AJ80" s="91">
        <v>8000</v>
      </c>
      <c r="AK80" s="91">
        <v>10000</v>
      </c>
      <c r="AL80" s="93">
        <v>2530</v>
      </c>
      <c r="AM80" s="167"/>
      <c r="AN80" s="166" t="b">
        <f t="shared" si="50"/>
        <v>0</v>
      </c>
    </row>
    <row r="81" spans="1:40" customFormat="1" x14ac:dyDescent="0.25">
      <c r="A81" s="53"/>
      <c r="B81" s="53"/>
      <c r="C81" s="53"/>
      <c r="D81" s="53"/>
      <c r="E81" s="53"/>
      <c r="F81" s="53"/>
      <c r="G81" s="53"/>
      <c r="H81" s="53"/>
      <c r="I81" s="104"/>
      <c r="J81" s="57"/>
      <c r="K81" s="56"/>
      <c r="L81" s="48"/>
      <c r="M81" s="48"/>
      <c r="N81" s="49"/>
      <c r="O81" s="49"/>
      <c r="P81" s="50"/>
      <c r="Q81" s="50"/>
      <c r="R81" s="51"/>
      <c r="S81" s="50"/>
      <c r="T81" s="50"/>
      <c r="U81" s="50"/>
      <c r="V81" s="52"/>
      <c r="W81" s="52"/>
      <c r="Y81" s="51"/>
      <c r="AA81" s="51"/>
      <c r="AB81" s="51"/>
      <c r="AC81" s="52"/>
      <c r="AD81" s="52"/>
      <c r="AE81" s="52"/>
      <c r="AF81" s="51"/>
      <c r="AG81" s="52"/>
      <c r="AH81" s="52"/>
      <c r="AI81" s="52"/>
      <c r="AJ81" s="51"/>
      <c r="AK81" s="51"/>
      <c r="AL81" s="52"/>
      <c r="AM81" s="51"/>
      <c r="AN81" s="164" t="b">
        <f t="shared" si="50"/>
        <v>0</v>
      </c>
    </row>
  </sheetData>
  <autoFilter ref="AB1:AN81" xr:uid="{3BA7417D-E20D-407C-8E17-254BAC050725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Frane Plenkovic</dc:creator>
  <cp:lastModifiedBy>Admin</cp:lastModifiedBy>
  <dcterms:created xsi:type="dcterms:W3CDTF">2026-05-08T06:30:09Z</dcterms:created>
  <dcterms:modified xsi:type="dcterms:W3CDTF">2026-07-20T07:57:46Z</dcterms:modified>
</cp:coreProperties>
</file>